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adf0c9ab796e81/Desktop/Work/Programs/Solution Designation For Partners - Security/Module 3 - Skilling/"/>
    </mc:Choice>
  </mc:AlternateContent>
  <xr:revisionPtr revIDLastSave="4946" documentId="8_{E1191BF4-B099-43C1-8464-73247D78C118}" xr6:coauthVersionLast="47" xr6:coauthVersionMax="47" xr10:uidLastSave="{C348803D-318E-4558-A787-CFF49B653BDA}"/>
  <bookViews>
    <workbookView xWindow="-120" yWindow="-120" windowWidth="51840" windowHeight="21120" activeTab="1" xr2:uid="{26D16B08-A814-4AF4-BA17-ABA29BFD8AD3}"/>
  </bookViews>
  <sheets>
    <sheet name="Training Timeline" sheetId="15" r:id="rId1"/>
    <sheet name="Team Tracker" sheetId="1" r:id="rId2"/>
    <sheet name="Training Resources" sheetId="16" r:id="rId3"/>
  </sheets>
  <externalReferences>
    <externalReference r:id="rId4"/>
    <externalReference r:id="rId5"/>
  </externalReferences>
  <definedNames>
    <definedName name="assignedto_list">[1]Settings!$A$20:$A$29</definedName>
    <definedName name="color">#REF!</definedName>
    <definedName name="Complete">#REF!</definedName>
    <definedName name="holiday_list">[1]Settings!$A$46:$A$94</definedName>
    <definedName name="Milestone_Marker">[2]Purple!$C$6</definedName>
    <definedName name="Project_Start">[2]Purple!$C$5</definedName>
    <definedName name="Scrolling_Increment">[2]Purple!$U$5</definedName>
    <definedName name="status_options">[1]Settings!$A$5:$A$10</definedName>
    <definedName name="valuevx">42.314159</definedName>
    <definedName name="vertex42_copyright" hidden="1">"© 2017 Vertex42 LLC"</definedName>
    <definedName name="vertex42_id" hidden="1">"project-timeline.xlsx"</definedName>
    <definedName name="vertex42_title" hidden="1">"Project Timeline Template"</definedName>
    <definedName name="weekend_string">[1]Settings!$C$32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M9" i="1" s="1"/>
  <c r="N9" i="1" s="1"/>
  <c r="P9" i="1" s="1"/>
  <c r="H10" i="1"/>
  <c r="M10" i="1" s="1"/>
  <c r="V10" i="1"/>
  <c r="V9" i="1"/>
  <c r="V8" i="1"/>
  <c r="V7" i="1"/>
  <c r="E17" i="1"/>
  <c r="H17" i="1" s="1"/>
  <c r="I17" i="1" s="1"/>
  <c r="E16" i="1"/>
  <c r="H16" i="1" s="1"/>
  <c r="M16" i="1" s="1"/>
  <c r="N16" i="1" s="1"/>
  <c r="P16" i="1" s="1"/>
  <c r="E15" i="1"/>
  <c r="H15" i="1" s="1"/>
  <c r="M15" i="1" s="1"/>
  <c r="N15" i="1" s="1"/>
  <c r="P15" i="1" s="1"/>
  <c r="H8" i="1"/>
  <c r="M8" i="1" s="1"/>
  <c r="N8" i="1" s="1"/>
  <c r="P8" i="1" s="1"/>
  <c r="E8" i="1"/>
  <c r="E10" i="1"/>
  <c r="E9" i="1"/>
  <c r="E7" i="1"/>
  <c r="H7" i="1"/>
  <c r="I7" i="1" s="1"/>
  <c r="AA15" i="15"/>
  <c r="AA12" i="15"/>
  <c r="AA9" i="15"/>
  <c r="AA6" i="15"/>
  <c r="AA13" i="15"/>
  <c r="AA10" i="15"/>
  <c r="AA7" i="15"/>
  <c r="AA4" i="15"/>
  <c r="Z31" i="15"/>
  <c r="Z32" i="15"/>
  <c r="X31" i="15"/>
  <c r="X29" i="15"/>
  <c r="V20" i="15" s="1"/>
  <c r="X30" i="15"/>
  <c r="V23" i="15" s="1"/>
  <c r="AA14" i="15"/>
  <c r="AA11" i="15"/>
  <c r="AA8" i="15"/>
  <c r="AA5" i="15"/>
  <c r="V4" i="15"/>
  <c r="Z5" i="15"/>
  <c r="Z6" i="15" s="1"/>
  <c r="V6" i="15"/>
  <c r="Y6" i="15" s="1"/>
  <c r="W6" i="15"/>
  <c r="V7" i="15"/>
  <c r="V9" i="15"/>
  <c r="Y9" i="15" s="1"/>
  <c r="W9" i="15"/>
  <c r="V10" i="15"/>
  <c r="V12" i="15"/>
  <c r="Y12" i="15" s="1"/>
  <c r="W12" i="15"/>
  <c r="V13" i="15"/>
  <c r="V15" i="15"/>
  <c r="Y15" i="15" s="1"/>
  <c r="W15" i="15"/>
  <c r="M7" i="1" l="1"/>
  <c r="N7" i="1" s="1"/>
  <c r="P7" i="1" s="1"/>
  <c r="I9" i="1"/>
  <c r="N10" i="1"/>
  <c r="P10" i="1" s="1"/>
  <c r="M17" i="1"/>
  <c r="N17" i="1" s="1"/>
  <c r="P17" i="1" s="1"/>
  <c r="X32" i="15"/>
  <c r="I8" i="1"/>
  <c r="I10" i="1"/>
  <c r="I16" i="1"/>
  <c r="X9" i="15"/>
  <c r="X12" i="15"/>
  <c r="X15" i="15"/>
  <c r="X6" i="15"/>
  <c r="Z7" i="15"/>
  <c r="Z8" i="15" l="1"/>
  <c r="Z9" i="15" l="1"/>
  <c r="W4" i="15" l="1"/>
  <c r="Z10" i="15"/>
  <c r="W10" i="1"/>
  <c r="W9" i="1"/>
  <c r="W8" i="1"/>
  <c r="W7" i="1"/>
  <c r="V5" i="15" l="1"/>
  <c r="X4" i="15"/>
  <c r="Y4" i="15"/>
  <c r="Z11" i="15"/>
  <c r="G19" i="1"/>
  <c r="G20" i="1"/>
  <c r="W13" i="15"/>
  <c r="W10" i="15"/>
  <c r="V15" i="1" l="1"/>
  <c r="W15" i="1" s="1"/>
  <c r="V17" i="1"/>
  <c r="W17" i="1" s="1"/>
  <c r="V16" i="1"/>
  <c r="W16" i="1" s="1"/>
  <c r="V21" i="15"/>
  <c r="X13" i="15"/>
  <c r="Y13" i="15"/>
  <c r="W5" i="15"/>
  <c r="X5" i="15" s="1"/>
  <c r="Y10" i="15"/>
  <c r="X10" i="15"/>
  <c r="W7" i="15"/>
  <c r="Z12" i="15"/>
  <c r="V11" i="15"/>
  <c r="V14" i="15"/>
  <c r="Y5" i="15" l="1"/>
  <c r="Z29" i="15"/>
  <c r="X7" i="15"/>
  <c r="Y7" i="15"/>
  <c r="V8" i="15"/>
  <c r="Z13" i="15"/>
  <c r="Z14" i="15" s="1"/>
  <c r="Z15" i="15" s="1"/>
  <c r="W14" i="15"/>
  <c r="X14" i="15" s="1"/>
  <c r="W11" i="15"/>
  <c r="X11" i="15" s="1"/>
  <c r="V2" i="1"/>
  <c r="U2" i="1" s="1"/>
  <c r="Z30" i="15" l="1"/>
  <c r="V22" i="15" s="1"/>
  <c r="Y14" i="15"/>
  <c r="Y11" i="15"/>
  <c r="W8" i="15"/>
  <c r="X8" i="15" s="1"/>
  <c r="Y8" i="15"/>
  <c r="I15" i="1"/>
</calcChain>
</file>

<file path=xl/sharedStrings.xml><?xml version="1.0" encoding="utf-8"?>
<sst xmlns="http://schemas.openxmlformats.org/spreadsheetml/2006/main" count="183" uniqueCount="80">
  <si>
    <t>AZ-500</t>
  </si>
  <si>
    <t>SC-100</t>
  </si>
  <si>
    <t>SC-200</t>
  </si>
  <si>
    <t>SC-400</t>
  </si>
  <si>
    <t>SC-300</t>
  </si>
  <si>
    <t>Booked</t>
  </si>
  <si>
    <t>Date</t>
  </si>
  <si>
    <t>Date Starting</t>
  </si>
  <si>
    <t>Certified</t>
  </si>
  <si>
    <t>Yes</t>
  </si>
  <si>
    <t>No</t>
  </si>
  <si>
    <t>Select</t>
  </si>
  <si>
    <t>Weeks</t>
  </si>
  <si>
    <t>In PC</t>
  </si>
  <si>
    <t>Exam</t>
  </si>
  <si>
    <t>Optional - Complete For Extra Points!</t>
  </si>
  <si>
    <t>Color Key</t>
  </si>
  <si>
    <t>Duration</t>
  </si>
  <si>
    <t>Start</t>
  </si>
  <si>
    <t>Team Start</t>
  </si>
  <si>
    <t>Team Finish</t>
  </si>
  <si>
    <t>End</t>
  </si>
  <si>
    <t>Insert new rows above this one</t>
  </si>
  <si>
    <t>Training Start</t>
  </si>
  <si>
    <t>Training Finish</t>
  </si>
  <si>
    <t>Prep Start</t>
  </si>
  <si>
    <t>Prep Finish</t>
  </si>
  <si>
    <t>Exams Start</t>
  </si>
  <si>
    <t>Exams Complete</t>
  </si>
  <si>
    <t>Label</t>
  </si>
  <si>
    <t>Vert. Position</t>
  </si>
  <si>
    <t>Vert. Line</t>
  </si>
  <si>
    <t>Milestones</t>
  </si>
  <si>
    <t>Position</t>
  </si>
  <si>
    <t>Training Starts</t>
  </si>
  <si>
    <t>Certifications Complete</t>
  </si>
  <si>
    <t>Space</t>
  </si>
  <si>
    <t>First Name</t>
  </si>
  <si>
    <t>Enter Info</t>
  </si>
  <si>
    <t>Security Designation - Team Tracker</t>
  </si>
  <si>
    <t>Points Result</t>
  </si>
  <si>
    <t>Main Done?</t>
  </si>
  <si>
    <t>More Points?</t>
  </si>
  <si>
    <t>If you have any of these certs, already, complete these fields only</t>
  </si>
  <si>
    <t>All Training Finished</t>
  </si>
  <si>
    <t>All Prep Finished</t>
  </si>
  <si>
    <t>Use Dropdown</t>
  </si>
  <si>
    <t>Security Designation - Training Resources</t>
  </si>
  <si>
    <t>Training</t>
  </si>
  <si>
    <t>Study Guide</t>
  </si>
  <si>
    <t>Practice Exam</t>
  </si>
  <si>
    <t xml:space="preserve">Exam Sandbox </t>
  </si>
  <si>
    <t>Schedule Exam</t>
  </si>
  <si>
    <t>Credentials Overview</t>
  </si>
  <si>
    <t>Preparing For An Exam</t>
  </si>
  <si>
    <t>Prep Videos</t>
  </si>
  <si>
    <t>N/A</t>
  </si>
  <si>
    <t>Exam Readiness Zone</t>
  </si>
  <si>
    <t>Registering For Exams</t>
  </si>
  <si>
    <t>Manage Microsoft Credentials</t>
  </si>
  <si>
    <t>List Of Practice Exams</t>
  </si>
  <si>
    <t>Optional Exams* - Earn Up To 39.6 Points!</t>
  </si>
  <si>
    <t>*Complete 2 of 3 only to gain maximum points</t>
  </si>
  <si>
    <t>Microsoft Certfication Poster</t>
  </si>
  <si>
    <t>Link</t>
  </si>
  <si>
    <t>Prerequisite Exams</t>
  </si>
  <si>
    <t>Days</t>
  </si>
  <si>
    <t>ETA Finished</t>
  </si>
  <si>
    <t>Sit By</t>
  </si>
  <si>
    <t>Link To Booking Page</t>
  </si>
  <si>
    <t>Book Your Training with Dicker Data</t>
  </si>
  <si>
    <t>Additional Links Regarding Microsoft Certifcations</t>
  </si>
  <si>
    <t>Exam Study / Prep</t>
  </si>
  <si>
    <t>Exam Sitting Dates</t>
  </si>
  <si>
    <t>Training Program</t>
  </si>
  <si>
    <t>See 'Training Resources' lab For links to book training and additional exam reources</t>
  </si>
  <si>
    <t>Required?</t>
  </si>
  <si>
    <t>Sitting Date</t>
  </si>
  <si>
    <t>Prerequisite Exams - Earns 26.4 Points!</t>
  </si>
  <si>
    <t>Additional Training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</si>
</sst>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m/yyyy;@"/>
  </numFmts>
  <fonts count="2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indexed="8"/>
      <name val="Calibri"/>
      <family val="2"/>
    </font>
    <font>
      <sz val="11"/>
      <color theme="8" tint="-0.499984740745262"/>
      <name val="Aptos Narrow"/>
      <family val="2"/>
      <scheme val="minor"/>
    </font>
    <font>
      <b/>
      <sz val="22"/>
      <color theme="8" tint="-0.499984740745262"/>
      <name val="Aptos Display"/>
      <family val="2"/>
      <scheme val="major"/>
    </font>
    <font>
      <sz val="16"/>
      <color theme="8" tint="-0.499984740745262"/>
      <name val="Aptos Narrow"/>
      <family val="2"/>
      <scheme val="minor"/>
    </font>
    <font>
      <sz val="10"/>
      <color theme="0"/>
      <name val="Aptos Narrow"/>
      <family val="2"/>
      <scheme val="minor"/>
    </font>
    <font>
      <u/>
      <sz val="11"/>
      <color rgb="FF0000FF"/>
      <name val="Aptos Narrow"/>
      <family val="2"/>
      <scheme val="minor"/>
    </font>
    <font>
      <sz val="11"/>
      <color theme="0"/>
      <name val="Aptos Display"/>
      <family val="2"/>
      <scheme val="major"/>
    </font>
    <font>
      <i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FF6D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6" fillId="0" borderId="0"/>
    <xf numFmtId="9" fontId="7" fillId="0" borderId="0" applyFont="0" applyFill="0" applyBorder="0" applyAlignment="0" applyProtection="0"/>
    <xf numFmtId="0" fontId="4" fillId="0" borderId="0"/>
    <xf numFmtId="0" fontId="8" fillId="0" borderId="0"/>
    <xf numFmtId="0" fontId="9" fillId="0" borderId="0" applyNumberFormat="0" applyFill="0" applyBorder="0" applyAlignment="0" applyProtection="0"/>
    <xf numFmtId="14" fontId="8" fillId="0" borderId="0" applyFill="0" applyBorder="0">
      <alignment horizontal="center" vertical="center"/>
    </xf>
    <xf numFmtId="0" fontId="8" fillId="0" borderId="0" applyNumberFormat="0" applyFill="0" applyProtection="0">
      <alignment horizontal="right" vertical="center" indent="1"/>
    </xf>
    <xf numFmtId="0" fontId="10" fillId="0" borderId="6" applyNumberFormat="0" applyFill="0" applyProtection="0"/>
    <xf numFmtId="0" fontId="11" fillId="5" borderId="7" applyNumberFormat="0" applyProtection="0">
      <alignment horizontal="center" vertical="center"/>
    </xf>
    <xf numFmtId="9" fontId="3" fillId="0" borderId="0" applyFont="0" applyFill="0" applyBorder="0" applyProtection="0">
      <alignment horizontal="center" vertical="center"/>
    </xf>
    <xf numFmtId="37" fontId="3" fillId="0" borderId="0" applyFont="0" applyFill="0" applyBorder="0" applyProtection="0">
      <alignment horizontal="center" vertical="center"/>
    </xf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inden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left" vertical="center" indent="1"/>
    </xf>
    <xf numFmtId="0" fontId="13" fillId="0" borderId="0" xfId="0" applyFont="1"/>
    <xf numFmtId="4" fontId="4" fillId="0" borderId="0" xfId="0" applyNumberFormat="1" applyFont="1" applyAlignment="1">
      <alignment horizontal="left" vertical="center" indent="1"/>
    </xf>
    <xf numFmtId="14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2"/>
    </xf>
    <xf numFmtId="0" fontId="0" fillId="4" borderId="1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center" inden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4" borderId="1" xfId="0" applyFont="1" applyFill="1" applyBorder="1" applyAlignment="1">
      <alignment horizontal="center" vertical="center"/>
    </xf>
    <xf numFmtId="0" fontId="1" fillId="0" borderId="0" xfId="0" applyFont="1"/>
    <xf numFmtId="0" fontId="18" fillId="0" borderId="0" xfId="0" applyFont="1"/>
    <xf numFmtId="0" fontId="0" fillId="0" borderId="0" xfId="0" applyAlignment="1">
      <alignment horizontal="left" indent="1"/>
    </xf>
    <xf numFmtId="0" fontId="0" fillId="8" borderId="1" xfId="0" applyFill="1" applyBorder="1" applyAlignment="1" applyProtection="1">
      <alignment horizontal="center"/>
      <protection locked="0"/>
    </xf>
    <xf numFmtId="0" fontId="20" fillId="8" borderId="1" xfId="0" applyFont="1" applyFill="1" applyBorder="1" applyAlignment="1">
      <alignment horizontal="center" vertical="center"/>
    </xf>
    <xf numFmtId="14" fontId="0" fillId="8" borderId="1" xfId="0" applyNumberFormat="1" applyFill="1" applyBorder="1" applyAlignment="1" applyProtection="1">
      <alignment horizontal="center"/>
      <protection locked="0"/>
    </xf>
    <xf numFmtId="0" fontId="21" fillId="0" borderId="0" xfId="13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13" applyBorder="1" applyAlignment="1">
      <alignment horizontal="center"/>
    </xf>
    <xf numFmtId="0" fontId="5" fillId="0" borderId="0" xfId="0" applyFont="1" applyAlignment="1">
      <alignment horizontal="left"/>
    </xf>
    <xf numFmtId="0" fontId="0" fillId="3" borderId="1" xfId="0" applyFill="1" applyBorder="1" applyAlignment="1">
      <alignment horizontal="center"/>
    </xf>
    <xf numFmtId="0" fontId="21" fillId="3" borderId="1" xfId="13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1" fillId="9" borderId="1" xfId="13" applyFill="1" applyBorder="1" applyAlignment="1">
      <alignment horizontal="center"/>
    </xf>
    <xf numFmtId="0" fontId="22" fillId="9" borderId="1" xfId="13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1" fillId="2" borderId="1" xfId="13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1" fillId="6" borderId="1" xfId="13" applyFill="1" applyBorder="1" applyAlignment="1">
      <alignment horizontal="center"/>
    </xf>
    <xf numFmtId="0" fontId="0" fillId="10" borderId="1" xfId="0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7" fillId="0" borderId="0" xfId="0" applyFont="1"/>
    <xf numFmtId="0" fontId="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" fillId="0" borderId="0" xfId="0" applyFont="1"/>
    <xf numFmtId="0" fontId="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4">
    <cellStyle name="Comma [0] 2" xfId="11" xr:uid="{8843A77D-0CA5-4CEE-B7BA-DC9E2283C6C4}"/>
    <cellStyle name="Date" xfId="6" xr:uid="{A3D1169C-4BB4-4D16-935C-9A055DB46AB4}"/>
    <cellStyle name="Heading 2 2" xfId="8" xr:uid="{218693FE-EE05-4753-BD39-C9A229C78360}"/>
    <cellStyle name="Heading 3 2" xfId="7" xr:uid="{4BD7FF2F-AA63-4507-975F-CD52C9C2A1B7}"/>
    <cellStyle name="Heading 4 2" xfId="9" xr:uid="{C41353D3-C97F-493C-9EAF-EA6FF5879276}"/>
    <cellStyle name="Hyperlink" xfId="13" builtinId="8"/>
    <cellStyle name="Hyperlink 2" xfId="12" xr:uid="{5AE2B471-475E-467A-8877-14B853E4F2C9}"/>
    <cellStyle name="Normal" xfId="0" builtinId="0"/>
    <cellStyle name="Normal 2" xfId="1" xr:uid="{F45C3DF3-F06E-46F7-A013-016D06FCF50A}"/>
    <cellStyle name="Normal 3" xfId="4" xr:uid="{9DEF5C51-2E9B-4044-83A2-E74DFA9AD002}"/>
    <cellStyle name="Percent 2" xfId="2" xr:uid="{F47D7C4C-A44F-4575-BD34-8F6A3179AC1E}"/>
    <cellStyle name="Percent 3" xfId="10" xr:uid="{BA51E994-803A-4EF3-9FEC-B96AD63994A3}"/>
    <cellStyle name="Title 2" xfId="5" xr:uid="{AECFF510-0D9A-4D11-9005-A1C443D5B831}"/>
    <cellStyle name="zHiddenText" xfId="3" xr:uid="{C58AB680-AC96-458C-A62C-0220F6483DC4}"/>
  </cellStyles>
  <dxfs count="41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Gantt Table Style" pivot="0" count="5" xr9:uid="{3745D5D9-14EA-494D-AC8F-FDCF2BA5CDD0}">
      <tableStyleElement type="wholeTable" dxfId="40"/>
      <tableStyleElement type="headerRow" dxfId="39"/>
      <tableStyleElement type="firstRowStripe" dxfId="38"/>
      <tableStyleElement type="firstColumnStripe" dxfId="37"/>
      <tableStyleElement type="secondColumnStripe" dxfId="36"/>
    </tableStyle>
  </tableStyles>
  <colors>
    <mruColors>
      <color rgb="FFFF5D5D"/>
      <color rgb="FFFFFF6D"/>
      <color rgb="FFFFD757"/>
      <color rgb="FFFFFFA7"/>
      <color rgb="FF5AC03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3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100" b="1">
                <a:solidFill>
                  <a:schemeClr val="tx1"/>
                </a:solidFill>
                <a:latin typeface="+mn-lt"/>
              </a:rPr>
              <a:t>Training To Certification Timeline</a:t>
            </a:r>
          </a:p>
        </c:rich>
      </c:tx>
      <c:layout>
        <c:manualLayout>
          <c:xMode val="edge"/>
          <c:yMode val="edge"/>
          <c:x val="0.14627020337664803"/>
          <c:y val="5.3568800101421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3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945811315061475E-2"/>
          <c:y val="9.0285023108956489E-2"/>
          <c:w val="0.87548045355302873"/>
          <c:h val="0.90892706445245142"/>
        </c:manualLayout>
      </c:layout>
      <c:scatterChart>
        <c:scatterStyle val="lineMarker"/>
        <c:varyColors val="0"/>
        <c:ser>
          <c:idx val="1"/>
          <c:order val="0"/>
          <c:tx>
            <c:v>Tasks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diamond"/>
              <c:size val="12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4B9-4FFE-82EC-AB5EC37996B3}"/>
              </c:ext>
            </c:extLst>
          </c:dPt>
          <c:dPt>
            <c:idx val="2"/>
            <c:marker>
              <c:symbol val="diamond"/>
              <c:size val="12"/>
              <c:spPr>
                <a:solidFill>
                  <a:srgbClr val="FFC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4B9-4FFE-82EC-AB5EC37996B3}"/>
              </c:ext>
            </c:extLst>
          </c:dPt>
          <c:dPt>
            <c:idx val="4"/>
            <c:marker>
              <c:symbol val="diamond"/>
              <c:size val="12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4B9-4FFE-82EC-AB5EC37996B3}"/>
              </c:ext>
            </c:extLst>
          </c:dPt>
          <c:dPt>
            <c:idx val="5"/>
            <c:marker>
              <c:symbol val="diamond"/>
              <c:size val="12"/>
              <c:spPr>
                <a:solidFill>
                  <a:srgbClr val="FFC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4B9-4FFE-82EC-AB5EC37996B3}"/>
              </c:ext>
            </c:extLst>
          </c:dPt>
          <c:dPt>
            <c:idx val="7"/>
            <c:marker>
              <c:symbol val="diamond"/>
              <c:size val="12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B4B9-4FFE-82EC-AB5EC37996B3}"/>
              </c:ext>
            </c:extLst>
          </c:dPt>
          <c:dPt>
            <c:idx val="8"/>
            <c:marker>
              <c:symbol val="diamond"/>
              <c:size val="12"/>
              <c:spPr>
                <a:solidFill>
                  <a:srgbClr val="FFC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B4B9-4FFE-82EC-AB5EC37996B3}"/>
              </c:ext>
            </c:extLst>
          </c:dPt>
          <c:dPt>
            <c:idx val="10"/>
            <c:marker>
              <c:symbol val="diamond"/>
              <c:size val="12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B4B9-4FFE-82EC-AB5EC37996B3}"/>
              </c:ext>
            </c:extLst>
          </c:dPt>
          <c:dPt>
            <c:idx val="11"/>
            <c:marker>
              <c:symbol val="diamond"/>
              <c:size val="12"/>
              <c:spPr>
                <a:solidFill>
                  <a:srgbClr val="FFC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B4B9-4FFE-82EC-AB5EC37996B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4B9-4FFE-82EC-AB5EC37996B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7475A64-9035-4FBA-90B6-4758B24E569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4B9-4FFE-82EC-AB5EC37996B3}"/>
                </c:ext>
              </c:extLst>
            </c:dLbl>
            <c:dLbl>
              <c:idx val="2"/>
              <c:tx>
                <c:rich>
                  <a:bodyPr rot="0" spcFirstLastPara="1" vertOverflow="clip" horzOverflow="clip" vert="horz" wrap="square" lIns="38100" tIns="19050" rIns="108000" bIns="19050" anchor="ctr" anchorCtr="0">
                    <a:sp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BCD2DA-7F8C-4612-9AD9-04C0A6BCEDEA}" type="CELLRANGE">
                      <a:rPr lang="en-US"/>
                      <a:pPr lvl="1" algn="ctr" rtl="0">
                        <a:defRPr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solidFill>
                  <a:schemeClr val="bg1">
                    <a:alpha val="5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108000" bIns="19050" anchor="ctr" anchorCtr="0">
                  <a:sp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4B9-4FFE-82EC-AB5EC37996B3}"/>
                </c:ext>
              </c:extLst>
            </c:dLbl>
            <c:dLbl>
              <c:idx val="3"/>
              <c:tx>
                <c:rich>
                  <a:bodyPr rot="0" spcFirstLastPara="1" vertOverflow="clip" horzOverflow="clip" vert="horz" wrap="square" lIns="0" tIns="19050" rIns="108000" bIns="19050" anchor="ctr" anchorCtr="0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2F7365E-55EF-4F52-98DE-555B4EC62676}" type="CELLRANGE">
                      <a:rPr lang="en-AU"/>
                      <a:pPr>
                        <a:defRPr sz="80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[CELLRANGE]</a:t>
                    </a:fld>
                    <a:endParaRPr lang="en-AU"/>
                  </a:p>
                </c:rich>
              </c:tx>
              <c:spPr>
                <a:solidFill>
                  <a:schemeClr val="bg1">
                    <a:alpha val="5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0" tIns="19050" rIns="108000" bIns="19050" anchor="ctr" anchorCtr="0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B9-4FFE-82EC-AB5EC37996B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B4BAC66-2423-475F-879B-6B1C9EAF63E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B9-4FFE-82EC-AB5EC37996B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4726343-E13E-433E-9B2E-8BABD2A8ECF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4B9-4FFE-82EC-AB5EC37996B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F1ECAE1-0009-49A2-9C82-EF350D59A49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4B9-4FFE-82EC-AB5EC37996B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60EC94C-443B-493C-A199-A01ADD07E0D1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B9-4FFE-82EC-AB5EC37996B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6364016-CDC1-4EBB-9D53-5EB48FAF7802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B9-4FFE-82EC-AB5EC37996B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36D3BD3-D6DD-40AF-B73A-EA0D0D894136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B9-4FFE-82EC-AB5EC37996B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149B8A7-4C47-4CB5-AE4A-22EB8B890F2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B9-4FFE-82EC-AB5EC37996B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BE08D52-0BAC-44F2-9F1F-A675758AB868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4B9-4FFE-82EC-AB5EC37996B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EFB847A-DEC6-4D3D-A8A6-492138564915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4B9-4FFE-82EC-AB5EC37996B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B4B9-4FFE-82EC-AB5EC37996B3}"/>
                </c:ext>
              </c:extLst>
            </c:dLbl>
            <c:spPr>
              <a:solidFill>
                <a:schemeClr val="bg1"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1080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cust"/>
            <c:noEndCap val="1"/>
            <c:plus>
              <c:numRef>
                <c:f>'Training Timeline'!$X$3:$X$16</c:f>
                <c:numCache>
                  <c:formatCode>General</c:formatCode>
                  <c:ptCount val="14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2400" cap="rnd" cmpd="sng" algn="ctr">
                <a:solidFill>
                  <a:schemeClr val="accent6">
                    <a:lumMod val="40000"/>
                    <a:lumOff val="60000"/>
                  </a:schemeClr>
                </a:solidFill>
                <a:round/>
              </a:ln>
              <a:effectLst/>
            </c:spPr>
          </c:errBars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'Training Timeline'!$AA$3:$AA$16</c:f>
                <c:numCache>
                  <c:formatCode>General</c:formatCode>
                  <c:ptCount val="14"/>
                  <c:pt idx="1">
                    <c:v>-12</c:v>
                  </c:pt>
                  <c:pt idx="2">
                    <c:v>-7</c:v>
                  </c:pt>
                  <c:pt idx="3">
                    <c:v>-26</c:v>
                  </c:pt>
                  <c:pt idx="4">
                    <c:v>-33</c:v>
                  </c:pt>
                  <c:pt idx="5">
                    <c:v>-7</c:v>
                  </c:pt>
                  <c:pt idx="6">
                    <c:v>-47</c:v>
                  </c:pt>
                  <c:pt idx="7">
                    <c:v>-54</c:v>
                  </c:pt>
                  <c:pt idx="8">
                    <c:v>-7</c:v>
                  </c:pt>
                  <c:pt idx="9">
                    <c:v>-63</c:v>
                  </c:pt>
                  <c:pt idx="10">
                    <c:v>-75</c:v>
                  </c:pt>
                  <c:pt idx="11">
                    <c:v>-7</c:v>
                  </c:pt>
                  <c:pt idx="12">
                    <c:v>-89</c:v>
                  </c:pt>
                </c:numCache>
              </c:numRef>
            </c:minus>
            <c:spPr>
              <a:noFill/>
              <a:ln w="12700" cap="sq" cmpd="sng" algn="ctr">
                <a:solidFill>
                  <a:schemeClr val="accent1">
                    <a:alpha val="70000"/>
                  </a:schemeClr>
                </a:solidFill>
                <a:prstDash val="sysDot"/>
                <a:round/>
              </a:ln>
              <a:effectLst/>
            </c:spPr>
          </c:errBars>
          <c:xVal>
            <c:numRef>
              <c:f>'Training Timeline'!$V$3:$V$16</c:f>
              <c:numCache>
                <c:formatCode>m/d/yyyy</c:formatCode>
                <c:ptCount val="1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'Training Timeline'!$Z$3:$Z$16</c:f>
              <c:numCache>
                <c:formatCode>General</c:formatCode>
                <c:ptCount val="14"/>
                <c:pt idx="1">
                  <c:v>-20</c:v>
                </c:pt>
                <c:pt idx="2">
                  <c:v>-27</c:v>
                </c:pt>
                <c:pt idx="3">
                  <c:v>-34</c:v>
                </c:pt>
                <c:pt idx="4">
                  <c:v>-41</c:v>
                </c:pt>
                <c:pt idx="5">
                  <c:v>-48</c:v>
                </c:pt>
                <c:pt idx="6">
                  <c:v>-55</c:v>
                </c:pt>
                <c:pt idx="7">
                  <c:v>-62</c:v>
                </c:pt>
                <c:pt idx="8">
                  <c:v>-69</c:v>
                </c:pt>
                <c:pt idx="9">
                  <c:v>-76</c:v>
                </c:pt>
                <c:pt idx="10">
                  <c:v>-83</c:v>
                </c:pt>
                <c:pt idx="11">
                  <c:v>-90</c:v>
                </c:pt>
                <c:pt idx="12">
                  <c:v>-97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'Training Timeline'!$Y$3:$Y$16</c15:f>
                <c15:dlblRangeCache>
                  <c:ptCount val="14"/>
                  <c:pt idx="1">
                    <c:v> (Training) 
Jan 0 - </c:v>
                  </c:pt>
                  <c:pt idx="2">
                    <c:v>#VALUE!</c:v>
                  </c:pt>
                  <c:pt idx="3">
                    <c:v> (Exam) 
Jan 0</c:v>
                  </c:pt>
                  <c:pt idx="4">
                    <c:v> (Training) 
Jan 0 - </c:v>
                  </c:pt>
                  <c:pt idx="5">
                    <c:v>#VALUE!</c:v>
                  </c:pt>
                  <c:pt idx="6">
                    <c:v> (Exam) 
Jan 0</c:v>
                  </c:pt>
                  <c:pt idx="7">
                    <c:v> (Training) 
Jan 0 - </c:v>
                  </c:pt>
                  <c:pt idx="8">
                    <c:v>#VALUE!</c:v>
                  </c:pt>
                  <c:pt idx="9">
                    <c:v> (Exam) 
Jan 0</c:v>
                  </c:pt>
                  <c:pt idx="10">
                    <c:v> (Training) 
Jan 0 - </c:v>
                  </c:pt>
                  <c:pt idx="11">
                    <c:v>#VALUE!</c:v>
                  </c:pt>
                  <c:pt idx="12">
                    <c:v> (Exam) 
Jan 0</c:v>
                  </c:pt>
                  <c:pt idx="13">
                    <c:v>Insert new rows above this one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B4B9-4FFE-82EC-AB5EC37996B3}"/>
            </c:ext>
          </c:extLst>
        </c:ser>
        <c:ser>
          <c:idx val="0"/>
          <c:order val="1"/>
          <c:tx>
            <c:v>Milestones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diamond"/>
              <c:size val="12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solidFill>
                  <a:schemeClr val="tx1">
                    <a:lumMod val="75000"/>
                    <a:lumOff val="2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4B9-4FFE-82EC-AB5EC37996B3}"/>
              </c:ext>
            </c:extLst>
          </c:dPt>
          <c:dPt>
            <c:idx val="1"/>
            <c:marker>
              <c:symbol val="diamond"/>
              <c:size val="12"/>
              <c:spPr>
                <a:solidFill>
                  <a:schemeClr val="tx2">
                    <a:lumMod val="50000"/>
                    <a:lumOff val="5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B4B9-4FFE-82EC-AB5EC37996B3}"/>
              </c:ext>
            </c:extLst>
          </c:dPt>
          <c:dPt>
            <c:idx val="2"/>
            <c:marker>
              <c:symbol val="diamond"/>
              <c:size val="12"/>
              <c:spPr>
                <a:solidFill>
                  <a:srgbClr val="FFC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B4B9-4FFE-82EC-AB5EC37996B3}"/>
              </c:ext>
            </c:extLst>
          </c:dPt>
          <c:dPt>
            <c:idx val="3"/>
            <c:marker>
              <c:symbol val="diamond"/>
              <c:size val="12"/>
              <c:spPr>
                <a:solidFill>
                  <a:schemeClr val="accent6">
                    <a:lumMod val="60000"/>
                    <a:lumOff val="4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B4B9-4FFE-82EC-AB5EC37996B3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63A75F0-4F6A-4661-91AB-ED1956B073A9}" type="CELLRAN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AE73D7F1-ADDF-4DE9-BE11-0AC1903E3674}" type="XVALU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[X 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14117246816226E-2"/>
                      <c:h val="5.417552100553278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B4B9-4FFE-82EC-AB5EC37996B3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0001F7-48F8-446A-9430-5D5CFC0E5865}" type="CELLRANGE">
                      <a:rPr lang="en-US" baseline="0"/>
                      <a:pPr>
                        <a:defRPr/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496BCD63-2B97-4E7D-AE10-4D6E1EE97254}" type="XVALUE">
                      <a:rPr lang="en-US" baseline="0"/>
                      <a:pPr>
                        <a:defRPr/>
                      </a:pPr>
                      <a:t>[X 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330976948799962E-2"/>
                      <c:h val="7.547013928997309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B4B9-4FFE-82EC-AB5EC37996B3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0C252-E51A-461B-8DD9-BA20AC376E26}" type="CELLRAN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55D6FCFA-5C49-4936-A412-D418AAFB326A}" type="XVALU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[X 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156055780172695E-2"/>
                      <c:h val="7.954142031902905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B4B9-4FFE-82EC-AB5EC37996B3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E64FFA-6B05-49E8-9500-4520C2177C84}" type="CELLRANG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, </a:t>
                    </a:r>
                    <a:fld id="{DD4FC7EC-9DD7-43C8-A1D9-2B80297D4E0E}" type="XVALUE">
                      <a:rPr lang="en-US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[X 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235652408647167E-2"/>
                      <c:h val="9.23771821077038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B4B9-4FFE-82EC-AB5EC37996B3}"/>
                </c:ext>
              </c:extLst>
            </c:dLbl>
            <c:dLbl>
              <c:idx val="4"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B9-4FFE-82EC-AB5EC37996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minus"/>
            <c:errValType val="percentage"/>
            <c:noEndCap val="1"/>
            <c:val val="85"/>
            <c:spPr>
              <a:noFill/>
              <a:ln w="12700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sysDot"/>
                <a:round/>
              </a:ln>
              <a:effectLst/>
            </c:spPr>
          </c:errBars>
          <c:xVal>
            <c:numRef>
              <c:f>'Training Timeline'!$V$20:$V$24</c:f>
              <c:numCache>
                <c:formatCode>m/d/yyyy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'Training Timeline'!$Z$20:$Z$24</c:f>
              <c:numCache>
                <c:formatCode>General</c:formatCode>
                <c:ptCount val="5"/>
                <c:pt idx="0">
                  <c:v>30</c:v>
                </c:pt>
                <c:pt idx="1">
                  <c:v>25</c:v>
                </c:pt>
                <c:pt idx="2">
                  <c:v>10</c:v>
                </c:pt>
                <c:pt idx="3">
                  <c:v>30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'Training Timeline'!$Y$20:$Y$24</c15:f>
                <c15:dlblRangeCache>
                  <c:ptCount val="5"/>
                  <c:pt idx="0">
                    <c:v>Training Starts</c:v>
                  </c:pt>
                  <c:pt idx="1">
                    <c:v>All Training Finished</c:v>
                  </c:pt>
                  <c:pt idx="2">
                    <c:v>All Prep Finished</c:v>
                  </c:pt>
                  <c:pt idx="3">
                    <c:v>Certifications Complete</c:v>
                  </c:pt>
                  <c:pt idx="4">
                    <c:v>Insert new rows above this one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B4B9-4FFE-82EC-AB5EC3799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833240"/>
        <c:axId val="484834552"/>
      </c:scatterChart>
      <c:valAx>
        <c:axId val="484833240"/>
        <c:scaling>
          <c:orientation val="minMax"/>
        </c:scaling>
        <c:delete val="0"/>
        <c:axPos val="b"/>
        <c:numFmt formatCode="m/d/yyyy" sourceLinked="1"/>
        <c:majorTickMark val="cross"/>
        <c:minorTickMark val="none"/>
        <c:tickLblPos val="nextTo"/>
        <c:spPr>
          <a:noFill/>
          <a:ln w="635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834552"/>
        <c:crosses val="autoZero"/>
        <c:crossBetween val="midCat"/>
      </c:valAx>
      <c:valAx>
        <c:axId val="484834552"/>
        <c:scaling>
          <c:orientation val="minMax"/>
          <c:max val="50"/>
          <c:min val="-100"/>
        </c:scaling>
        <c:delete val="1"/>
        <c:axPos val="l"/>
        <c:numFmt formatCode="General" sourceLinked="1"/>
        <c:majorTickMark val="out"/>
        <c:minorTickMark val="none"/>
        <c:tickLblPos val="nextTo"/>
        <c:crossAx val="484833240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14654</xdr:colOff>
      <xdr:row>39</xdr:row>
      <xdr:rowOff>128983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AA6C76-133F-49EA-B3E3-FD080D55A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0.02543</cdr:x>
      <cdr:y>0.02737</cdr:y>
    </cdr:from>
    <cdr:to>
      <cdr:x>0.12969</cdr:x>
      <cdr:y>0.12118</cdr:y>
    </cdr:to>
    <cdr:pic>
      <cdr:nvPicPr>
        <cdr:cNvPr id="2" name="Picture 1" descr="A logo of a company&#10;&#10;Description automatically generated">
          <a:extLst xmlns:a="http://schemas.openxmlformats.org/drawingml/2006/main">
            <a:ext uri="{FF2B5EF4-FFF2-40B4-BE49-F238E27FC236}">
              <a16:creationId xmlns:a16="http://schemas.microsoft.com/office/drawing/2014/main" id="{8AF3541E-A0E1-9B35-0F0E-63AE6FC822B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2787" y="198438"/>
          <a:ext cx="1282651" cy="68002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626453</xdr:colOff>
      <xdr:row>0</xdr:row>
      <xdr:rowOff>166687</xdr:rowOff>
    </xdr:from>
    <xdr:to>
      <xdr:col>8</xdr:col>
      <xdr:colOff>39078</xdr:colOff>
      <xdr:row>4</xdr:row>
      <xdr:rowOff>80206</xdr:rowOff>
    </xdr:to>
    <xdr:pic>
      <xdr:nvPicPr>
        <xdr:cNvPr id="2" name="Picture 1" descr="A logo of a company&#10;&#10;Description automatically generated">
          <a:extLst>
            <a:ext uri="{FF2B5EF4-FFF2-40B4-BE49-F238E27FC236}">
              <a16:creationId xmlns:a16="http://schemas.microsoft.com/office/drawing/2014/main" id="{E42F2338-8032-0EE8-E5D9-F387875B6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2741" y="166687"/>
          <a:ext cx="1654664" cy="88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Downloads\content-calendar.xlsx" TargetMode="External"/><Relationship Id="rId1" Type="http://schemas.openxmlformats.org/officeDocument/2006/relationships/externalLinkPath" Target="file:///E:\Downloads\content-calend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e%20tracking%20Gantt%20char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"/>
      <sheetName val="Calendar"/>
      <sheetName val="Hashtags"/>
      <sheetName val="Settings"/>
      <sheetName val="Help"/>
      <sheetName val="©"/>
    </sheetNames>
    <sheetDataSet>
      <sheetData sheetId="0"/>
      <sheetData sheetId="1" refreshError="1"/>
      <sheetData sheetId="2" refreshError="1"/>
      <sheetData sheetId="3">
        <row r="5">
          <cell r="A5" t="str">
            <v>PLANNED</v>
          </cell>
        </row>
        <row r="6">
          <cell r="A6" t="str">
            <v>ON HOLD</v>
          </cell>
        </row>
        <row r="7">
          <cell r="A7" t="str">
            <v>ASSIGNED</v>
          </cell>
        </row>
        <row r="8">
          <cell r="A8" t="str">
            <v>IN PROGRESS</v>
          </cell>
        </row>
        <row r="9">
          <cell r="A9" t="str">
            <v>READY</v>
          </cell>
        </row>
        <row r="10">
          <cell r="A10" t="str">
            <v>PUBLISHED</v>
          </cell>
        </row>
        <row r="20">
          <cell r="A20" t="str">
            <v>Tom</v>
          </cell>
        </row>
        <row r="21">
          <cell r="A21" t="str">
            <v>Sarah</v>
          </cell>
        </row>
        <row r="22">
          <cell r="A22" t="str">
            <v>Matt</v>
          </cell>
        </row>
        <row r="23">
          <cell r="A23" t="str">
            <v>Angie</v>
          </cell>
        </row>
        <row r="32">
          <cell r="C32" t="str">
            <v>0000011</v>
          </cell>
        </row>
        <row r="46">
          <cell r="A46">
            <v>1</v>
          </cell>
        </row>
        <row r="47">
          <cell r="A47">
            <v>45548</v>
          </cell>
        </row>
        <row r="48">
          <cell r="A48">
            <v>44562</v>
          </cell>
        </row>
        <row r="49">
          <cell r="A49">
            <v>44578</v>
          </cell>
        </row>
        <row r="50">
          <cell r="A50">
            <v>44685</v>
          </cell>
        </row>
        <row r="51">
          <cell r="A51">
            <v>44594</v>
          </cell>
        </row>
        <row r="52">
          <cell r="A52">
            <v>44613</v>
          </cell>
        </row>
        <row r="53">
          <cell r="A53">
            <v>44606</v>
          </cell>
        </row>
        <row r="54">
          <cell r="A54">
            <v>44652</v>
          </cell>
        </row>
        <row r="55">
          <cell r="A55">
            <v>44673</v>
          </cell>
        </row>
        <row r="56">
          <cell r="A56">
            <v>44711</v>
          </cell>
        </row>
        <row r="57">
          <cell r="A57">
            <v>44686</v>
          </cell>
        </row>
        <row r="58">
          <cell r="A58">
            <v>44689</v>
          </cell>
        </row>
        <row r="59">
          <cell r="A59">
            <v>44726</v>
          </cell>
        </row>
        <row r="60">
          <cell r="A60">
            <v>44731</v>
          </cell>
        </row>
        <row r="61">
          <cell r="A61">
            <v>44746</v>
          </cell>
        </row>
        <row r="62">
          <cell r="A62">
            <v>44809</v>
          </cell>
        </row>
        <row r="63">
          <cell r="A63">
            <v>44815</v>
          </cell>
        </row>
        <row r="64">
          <cell r="A64">
            <v>44821</v>
          </cell>
        </row>
        <row r="65">
          <cell r="A65">
            <v>44850</v>
          </cell>
        </row>
        <row r="66">
          <cell r="A66">
            <v>44858</v>
          </cell>
        </row>
        <row r="67">
          <cell r="A67">
            <v>44865</v>
          </cell>
        </row>
        <row r="68">
          <cell r="A68">
            <v>44876</v>
          </cell>
        </row>
        <row r="69">
          <cell r="A69">
            <v>44889</v>
          </cell>
        </row>
        <row r="70">
          <cell r="A70">
            <v>44902</v>
          </cell>
        </row>
        <row r="71">
          <cell r="A71">
            <v>44919</v>
          </cell>
        </row>
        <row r="72">
          <cell r="A72">
            <v>44920</v>
          </cell>
        </row>
        <row r="73">
          <cell r="A73">
            <v>44921</v>
          </cell>
        </row>
        <row r="74">
          <cell r="A74">
            <v>44926</v>
          </cell>
        </row>
        <row r="75">
          <cell r="A75">
            <v>44683</v>
          </cell>
        </row>
        <row r="76">
          <cell r="A76">
            <v>44774</v>
          </cell>
        </row>
        <row r="77">
          <cell r="A77">
            <v>44802</v>
          </cell>
        </row>
        <row r="78">
          <cell r="A78">
            <v>44704</v>
          </cell>
        </row>
        <row r="79">
          <cell r="A79">
            <v>44678</v>
          </cell>
        </row>
        <row r="80">
          <cell r="A80">
            <v>44668</v>
          </cell>
        </row>
        <row r="81">
          <cell r="A81">
            <v>44593</v>
          </cell>
        </row>
        <row r="82">
          <cell r="A82">
            <v>44654</v>
          </cell>
        </row>
        <row r="83">
          <cell r="A83">
            <v>44830</v>
          </cell>
        </row>
        <row r="84">
          <cell r="A84">
            <v>44913</v>
          </cell>
        </row>
        <row r="85">
          <cell r="A85">
            <v>44640</v>
          </cell>
        </row>
        <row r="86">
          <cell r="A86">
            <v>44733</v>
          </cell>
        </row>
        <row r="87">
          <cell r="A87">
            <v>44827</v>
          </cell>
        </row>
        <row r="88">
          <cell r="A88">
            <v>44916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out"/>
      <sheetName val="Green"/>
      <sheetName val="Blue"/>
      <sheetName val="Purple"/>
    </sheetNames>
    <sheetDataSet>
      <sheetData sheetId="0" refreshError="1"/>
      <sheetData sheetId="1">
        <row r="5">
          <cell r="C5">
            <v>45454</v>
          </cell>
        </row>
      </sheetData>
      <sheetData sheetId="2" refreshError="1"/>
      <sheetData sheetId="3">
        <row r="5">
          <cell r="C5">
            <v>45545</v>
          </cell>
          <cell r="U5">
            <v>13</v>
          </cell>
        </row>
        <row r="6">
          <cell r="C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learn.microsoft.com/en-us/credentials/certifications/resources/study-guides/sc-400" TargetMode="External"/><Relationship Id="rId18" Type="http://schemas.openxmlformats.org/officeDocument/2006/relationships/hyperlink" Target="https://learn.microsoft.com/en-us/credentials/certifications/azure-security-engineer/?practice-assessment-type=certification" TargetMode="External"/><Relationship Id="rId26" Type="http://schemas.openxmlformats.org/officeDocument/2006/relationships/hyperlink" Target="https://learn.microsoft.com/en-us/shows/exam-readiness-zone/preparing-for-sc-300-implement-identities-in-azure-ad-1-of-4" TargetMode="External"/><Relationship Id="rId21" Type="http://schemas.openxmlformats.org/officeDocument/2006/relationships/hyperlink" Target="https://learn.microsoft.com/en-us/credentials/support/cred-overview" TargetMode="External"/><Relationship Id="rId34" Type="http://schemas.openxmlformats.org/officeDocument/2006/relationships/hyperlink" Target="https://learn.microsoft.com/en-us/shows/exam-readiness-zone/preparing-for-az-500-manage-identity-and-access-1-of-4/" TargetMode="External"/><Relationship Id="rId7" Type="http://schemas.openxmlformats.org/officeDocument/2006/relationships/hyperlink" Target="https://learn.microsoft.com/en-us/credentials/certifications/resources/study-guides/sc-100" TargetMode="External"/><Relationship Id="rId12" Type="http://schemas.openxmlformats.org/officeDocument/2006/relationships/hyperlink" Target="https://learn.microsoft.com/en-us/credentials/certifications/identity-and-access-administrator/practice/assessment?assessment-type=practice&amp;assessmentId=60&amp;practice-assessment-type=certification" TargetMode="External"/><Relationship Id="rId17" Type="http://schemas.openxmlformats.org/officeDocument/2006/relationships/hyperlink" Target="https://go.microsoft.com/fwlink/?linkid=2226877" TargetMode="External"/><Relationship Id="rId25" Type="http://schemas.openxmlformats.org/officeDocument/2006/relationships/hyperlink" Target="https://learn.microsoft.com/en-us/shows/exam-readiness-zone/preparing-for-sc-100-design-solutions-that-align-with-security-best-practices-and-priorities" TargetMode="External"/><Relationship Id="rId33" Type="http://schemas.openxmlformats.org/officeDocument/2006/relationships/hyperlink" Target="https://learn.microsoft.com/en-us/credentials/certifications/information-protection-administrator/?practice-assessment-type=certification" TargetMode="External"/><Relationship Id="rId2" Type="http://schemas.openxmlformats.org/officeDocument/2006/relationships/hyperlink" Target="https://learn.microsoft.com/en-us/certifications/azure-security-engineer/" TargetMode="External"/><Relationship Id="rId16" Type="http://schemas.openxmlformats.org/officeDocument/2006/relationships/hyperlink" Target="https://learn.microsoft.com/en-us/credentials/certifications/exams/sc-100/" TargetMode="External"/><Relationship Id="rId20" Type="http://schemas.openxmlformats.org/officeDocument/2006/relationships/hyperlink" Target="https://learn.microsoft.com/en-us/credentials/certifications/register-schedule-exam" TargetMode="External"/><Relationship Id="rId29" Type="http://schemas.openxmlformats.org/officeDocument/2006/relationships/hyperlink" Target="https://go.microsoft.com/fwlink/?linkid=2226877" TargetMode="External"/><Relationship Id="rId1" Type="http://schemas.openxmlformats.org/officeDocument/2006/relationships/hyperlink" Target="https://learn.microsoft.com/en-us/credentials/certifications/resources/study-guides/az-500" TargetMode="External"/><Relationship Id="rId6" Type="http://schemas.openxmlformats.org/officeDocument/2006/relationships/hyperlink" Target="https://learn.microsoft.com/en-us/credentials/certifications/security-operations-analyst/practice/assessment?assessment-type=practice&amp;assessmentId=59&amp;practice-assessment-type=certification" TargetMode="External"/><Relationship Id="rId11" Type="http://schemas.openxmlformats.org/officeDocument/2006/relationships/hyperlink" Target="https://learn.microsoft.com/en-us/training/courses/sc-300t00" TargetMode="External"/><Relationship Id="rId24" Type="http://schemas.openxmlformats.org/officeDocument/2006/relationships/hyperlink" Target="https://go.microsoft.com/fwlink/?linkid=2226877" TargetMode="External"/><Relationship Id="rId32" Type="http://schemas.openxmlformats.org/officeDocument/2006/relationships/hyperlink" Target="https://learn.microsoft.com/en-us/credentials/certifications/identity-and-access-administrator/?practice-assessment-type=certification" TargetMode="External"/><Relationship Id="rId37" Type="http://schemas.openxmlformats.org/officeDocument/2006/relationships/drawing" Target="../drawings/drawing3.xml"/><Relationship Id="rId5" Type="http://schemas.openxmlformats.org/officeDocument/2006/relationships/hyperlink" Target="https://learn.microsoft.com/en-us/training/courses/sc-200t00" TargetMode="External"/><Relationship Id="rId15" Type="http://schemas.openxmlformats.org/officeDocument/2006/relationships/hyperlink" Target="https://learn.microsoft.com/en-us/credentials/certifications/information-protection-administrator/practice/assessment?assessment-type=practice&amp;assessmentId=79&amp;practice-assessment-type=certification" TargetMode="External"/><Relationship Id="rId23" Type="http://schemas.openxmlformats.org/officeDocument/2006/relationships/hyperlink" Target="https://learn.microsoft.com/en-us/credentials/certifications/prepare-exam" TargetMode="External"/><Relationship Id="rId28" Type="http://schemas.openxmlformats.org/officeDocument/2006/relationships/hyperlink" Target="https://go.microsoft.com/fwlink/?linkid=2226877" TargetMode="External"/><Relationship Id="rId36" Type="http://schemas.openxmlformats.org/officeDocument/2006/relationships/hyperlink" Target="https://query.prod.cms.rt.microsoft.com/cms/api/am/binary/RE2PjDI" TargetMode="External"/><Relationship Id="rId10" Type="http://schemas.openxmlformats.org/officeDocument/2006/relationships/hyperlink" Target="https://learn.microsoft.com/en-us/credentials/certifications/resources/study-guides/sc-300" TargetMode="External"/><Relationship Id="rId19" Type="http://schemas.openxmlformats.org/officeDocument/2006/relationships/hyperlink" Target="https://learn.microsoft.com/en-us/credentials/certifications/practice-assessments-for-microsoft-certifications" TargetMode="External"/><Relationship Id="rId31" Type="http://schemas.openxmlformats.org/officeDocument/2006/relationships/hyperlink" Target="https://learn.microsoft.com/en-us/shows/exam-readiness-zone/preparing-for-sc-200-mitigate-threats-using-microsoft-365-defender-1-of-3" TargetMode="External"/><Relationship Id="rId4" Type="http://schemas.openxmlformats.org/officeDocument/2006/relationships/hyperlink" Target="https://learn.microsoft.com/en-us/credentials/certifications/resources/study-guides/sc-200" TargetMode="External"/><Relationship Id="rId9" Type="http://schemas.openxmlformats.org/officeDocument/2006/relationships/hyperlink" Target="https://learn.microsoft.com/en-us/credentials/certifications/exams/sc-100/practice/assessment?assessment-type=practice&amp;assessmentId=87" TargetMode="External"/><Relationship Id="rId14" Type="http://schemas.openxmlformats.org/officeDocument/2006/relationships/hyperlink" Target="https://learn.microsoft.com/en-us/training/courses/sc-400t00" TargetMode="External"/><Relationship Id="rId22" Type="http://schemas.openxmlformats.org/officeDocument/2006/relationships/hyperlink" Target="https://learn.microsoft.com/en-us/credentials/certifications/view-share-transcript" TargetMode="External"/><Relationship Id="rId27" Type="http://schemas.openxmlformats.org/officeDocument/2006/relationships/hyperlink" Target="https://go.microsoft.com/fwlink/?linkid=2226877" TargetMode="External"/><Relationship Id="rId30" Type="http://schemas.openxmlformats.org/officeDocument/2006/relationships/hyperlink" Target="https://learn.microsoft.com/en-us/credentials/certifications/security-operations-analyst/?practice-assessment-type=certification" TargetMode="External"/><Relationship Id="rId35" Type="http://schemas.openxmlformats.org/officeDocument/2006/relationships/hyperlink" Target="https://learn.microsoft.com/en-us/shows/exam-readiness-zone/" TargetMode="External"/><Relationship Id="rId8" Type="http://schemas.openxmlformats.org/officeDocument/2006/relationships/hyperlink" Target="https://learn.microsoft.com/en-us/training/courses/sc-100t00" TargetMode="External"/><Relationship Id="rId3" Type="http://schemas.openxmlformats.org/officeDocument/2006/relationships/hyperlink" Target="https://learn.microsoft.com/en-us/credentials/certifications/azure-security-engineer/practice/assessment?assessment-type=practice&amp;assessmentId=57&amp;practice-assessment-type=certific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0F0E-85A8-48B0-AB93-12208ED7106D}">
  <dimension ref="S1:AL48"/>
  <sheetViews>
    <sheetView showGridLines="0" showRowColHeaders="0" zoomScale="130" zoomScaleNormal="130" workbookViewId="0">
      <selection activeCell="V8" sqref="V8"/>
    </sheetView>
  </sheetViews>
  <sheetFormatPr defaultRowHeight="15" x14ac:dyDescent="0.25"/>
  <cols>
    <col min="22" max="22" width="15.5703125" bestFit="1" customWidth="1"/>
    <col min="23" max="23" width="10.85546875" bestFit="1" customWidth="1"/>
    <col min="24" max="24" width="11" bestFit="1" customWidth="1"/>
    <col min="25" max="25" width="31.7109375" bestFit="1" customWidth="1"/>
    <col min="26" max="26" width="16.42578125" bestFit="1" customWidth="1"/>
    <col min="27" max="27" width="11.85546875" bestFit="1" customWidth="1"/>
  </cols>
  <sheetData>
    <row r="1" spans="19:38" x14ac:dyDescent="0.25">
      <c r="U1" s="2"/>
      <c r="V1" s="2"/>
      <c r="W1" s="2"/>
      <c r="X1" s="2"/>
      <c r="Y1" s="2"/>
      <c r="Z1" s="2"/>
      <c r="AA1" s="2"/>
      <c r="AB1" s="2"/>
      <c r="AC1" s="2"/>
    </row>
    <row r="2" spans="19:38" x14ac:dyDescent="0.25">
      <c r="S2" s="19"/>
      <c r="T2" s="19"/>
      <c r="U2" s="2"/>
      <c r="V2" s="5" t="s">
        <v>18</v>
      </c>
      <c r="W2" s="5" t="s">
        <v>21</v>
      </c>
      <c r="X2" s="5" t="s">
        <v>17</v>
      </c>
      <c r="Y2" s="5" t="s">
        <v>29</v>
      </c>
      <c r="Z2" s="5" t="s">
        <v>30</v>
      </c>
      <c r="AA2" s="5" t="s">
        <v>31</v>
      </c>
      <c r="AB2" s="2"/>
      <c r="AC2" s="2"/>
      <c r="AD2" s="19"/>
      <c r="AE2" s="19"/>
      <c r="AF2" s="19"/>
      <c r="AG2" s="19"/>
      <c r="AH2" s="19"/>
      <c r="AI2" s="19"/>
      <c r="AJ2" s="19"/>
      <c r="AK2" s="19"/>
      <c r="AL2" s="25"/>
    </row>
    <row r="3" spans="19:38" x14ac:dyDescent="0.25">
      <c r="S3" s="19"/>
      <c r="T3" s="19"/>
      <c r="U3" s="2"/>
      <c r="V3" s="4"/>
      <c r="W3" s="4"/>
      <c r="X3" s="5"/>
      <c r="Y3" s="6"/>
      <c r="Z3" s="5"/>
      <c r="AA3" s="5"/>
      <c r="AB3" s="2"/>
      <c r="AC3" s="2"/>
      <c r="AD3" s="19"/>
      <c r="AE3" s="19"/>
      <c r="AF3" s="19"/>
      <c r="AG3" s="19"/>
      <c r="AH3" s="19"/>
      <c r="AI3" s="19"/>
      <c r="AJ3" s="19"/>
      <c r="AK3" s="19"/>
      <c r="AL3" s="25"/>
    </row>
    <row r="4" spans="19:38" x14ac:dyDescent="0.25">
      <c r="S4" s="19"/>
      <c r="T4" s="19"/>
      <c r="U4" s="2"/>
      <c r="V4" s="4">
        <f>'Team Tracker'!F7</f>
        <v>0</v>
      </c>
      <c r="W4" s="4" t="str">
        <f>'Team Tracker'!H7</f>
        <v/>
      </c>
      <c r="X4" s="5" t="e">
        <f t="shared" ref="X4:X15" si="0">W4-V4</f>
        <v>#VALUE!</v>
      </c>
      <c r="Y4" s="9" t="str">
        <f>'Team Tracker'!C7&amp;" (Training) "&amp;CHAR(10)&amp;TEXT(V4,"mmm d")&amp;" - "&amp;TEXT(W4,"mmm d")</f>
        <v xml:space="preserve"> (Training) 
Jan 0 - </v>
      </c>
      <c r="Z4" s="5">
        <v>-20</v>
      </c>
      <c r="AA4" s="5">
        <f>-W27*2+2</f>
        <v>-12</v>
      </c>
      <c r="AB4" s="2"/>
      <c r="AC4" s="2"/>
      <c r="AD4" s="19"/>
      <c r="AE4" s="19"/>
      <c r="AF4" s="19"/>
      <c r="AG4" s="19"/>
      <c r="AH4" s="19"/>
      <c r="AI4" s="19"/>
      <c r="AJ4" s="19"/>
      <c r="AK4" s="19"/>
      <c r="AL4" s="25"/>
    </row>
    <row r="5" spans="19:38" x14ac:dyDescent="0.25">
      <c r="S5" s="19"/>
      <c r="T5" s="19"/>
      <c r="U5" s="2"/>
      <c r="V5" s="4" t="e">
        <f>'Team Tracker'!M7</f>
        <v>#VALUE!</v>
      </c>
      <c r="W5" s="4" t="e">
        <f>'Team Tracker'!N7</f>
        <v>#VALUE!</v>
      </c>
      <c r="X5" s="5" t="e">
        <f t="shared" si="0"/>
        <v>#VALUE!</v>
      </c>
      <c r="Y5" s="9" t="e">
        <f>'Team Tracker'!C7&amp;" (Prep) "&amp;CHAR(10)&amp;TEXT(V5,"mmm d")&amp;" - "&amp;TEXT(W5,"mmm d")</f>
        <v>#VALUE!</v>
      </c>
      <c r="Z5" s="5">
        <f>Z4-W27</f>
        <v>-27</v>
      </c>
      <c r="AA5" s="5">
        <f>-W27</f>
        <v>-7</v>
      </c>
      <c r="AB5" s="28"/>
      <c r="AC5" s="2"/>
      <c r="AD5" s="19"/>
      <c r="AE5" s="19"/>
      <c r="AF5" s="19"/>
      <c r="AG5" s="19"/>
      <c r="AH5" s="19"/>
      <c r="AI5" s="19"/>
      <c r="AJ5" s="19"/>
      <c r="AK5" s="19"/>
      <c r="AL5" s="25"/>
    </row>
    <row r="6" spans="19:38" x14ac:dyDescent="0.25">
      <c r="S6" s="19"/>
      <c r="T6" s="19"/>
      <c r="U6" s="2"/>
      <c r="V6" s="4">
        <f>'Team Tracker'!Q7</f>
        <v>0</v>
      </c>
      <c r="W6" s="4">
        <f>'Team Tracker'!Q7</f>
        <v>0</v>
      </c>
      <c r="X6" s="5">
        <f t="shared" si="0"/>
        <v>0</v>
      </c>
      <c r="Y6" s="9" t="str">
        <f>'Team Tracker'!C7&amp;" (Exam) "&amp;CHAR(10)&amp;TEXT(V6,"mmm d")</f>
        <v xml:space="preserve"> (Exam) 
Jan 0</v>
      </c>
      <c r="Z6" s="5">
        <f>Z5-W27</f>
        <v>-34</v>
      </c>
      <c r="AA6" s="5">
        <f>-W27*4+2</f>
        <v>-26</v>
      </c>
      <c r="AB6" s="2"/>
      <c r="AC6" s="2"/>
      <c r="AD6" s="19"/>
      <c r="AE6" s="19"/>
      <c r="AF6" s="19"/>
      <c r="AG6" s="19"/>
      <c r="AH6" s="19"/>
      <c r="AI6" s="19"/>
      <c r="AJ6" s="19"/>
      <c r="AK6" s="19"/>
      <c r="AL6" s="25"/>
    </row>
    <row r="7" spans="19:38" x14ac:dyDescent="0.25">
      <c r="S7" s="19"/>
      <c r="T7" s="19"/>
      <c r="U7" s="2"/>
      <c r="V7" s="4">
        <f>'Team Tracker'!F8</f>
        <v>0</v>
      </c>
      <c r="W7" s="4" t="str">
        <f>'Team Tracker'!H8</f>
        <v/>
      </c>
      <c r="X7" s="5" t="e">
        <f t="shared" si="0"/>
        <v>#VALUE!</v>
      </c>
      <c r="Y7" s="9" t="str">
        <f>'Team Tracker'!C8&amp;" (Training) "&amp;CHAR(10)&amp;TEXT(V7,"mmm d")&amp;" - "&amp;TEXT(W7,"mmm d")</f>
        <v xml:space="preserve"> (Training) 
Jan 0 - </v>
      </c>
      <c r="Z7" s="5">
        <f>Z6-W27</f>
        <v>-41</v>
      </c>
      <c r="AA7" s="5">
        <f>-W27*5+2</f>
        <v>-33</v>
      </c>
      <c r="AB7" s="2"/>
      <c r="AC7" s="2"/>
      <c r="AD7" s="19"/>
      <c r="AE7" s="19"/>
      <c r="AF7" s="19"/>
      <c r="AG7" s="19"/>
      <c r="AH7" s="19"/>
      <c r="AI7" s="19"/>
      <c r="AJ7" s="19"/>
      <c r="AK7" s="19"/>
      <c r="AL7" s="25"/>
    </row>
    <row r="8" spans="19:38" x14ac:dyDescent="0.25">
      <c r="S8" s="19"/>
      <c r="T8" s="19"/>
      <c r="U8" s="2"/>
      <c r="V8" s="4" t="e">
        <f>'Team Tracker'!M8</f>
        <v>#VALUE!</v>
      </c>
      <c r="W8" s="4" t="e">
        <f>'Team Tracker'!N8</f>
        <v>#VALUE!</v>
      </c>
      <c r="X8" s="5" t="e">
        <f t="shared" si="0"/>
        <v>#VALUE!</v>
      </c>
      <c r="Y8" s="9" t="e">
        <f>'Team Tracker'!C8&amp;" (Prep) "&amp;CHAR(10)&amp;TEXT(V8,"mmm d")&amp;" - "&amp;TEXT(W8,"mmm d")</f>
        <v>#VALUE!</v>
      </c>
      <c r="Z8" s="5">
        <f>Z7-W27</f>
        <v>-48</v>
      </c>
      <c r="AA8" s="5">
        <f>-W27</f>
        <v>-7</v>
      </c>
      <c r="AB8" s="2"/>
      <c r="AC8" s="2"/>
      <c r="AD8" s="19"/>
      <c r="AE8" s="19"/>
      <c r="AF8" s="19"/>
      <c r="AG8" s="19"/>
      <c r="AH8" s="19"/>
      <c r="AI8" s="19"/>
      <c r="AJ8" s="19"/>
      <c r="AK8" s="19"/>
      <c r="AL8" s="25"/>
    </row>
    <row r="9" spans="19:38" x14ac:dyDescent="0.25">
      <c r="S9" s="19"/>
      <c r="T9" s="19"/>
      <c r="U9" s="2"/>
      <c r="V9" s="4">
        <f>'Team Tracker'!Q8</f>
        <v>0</v>
      </c>
      <c r="W9" s="4">
        <f>'Team Tracker'!Q8</f>
        <v>0</v>
      </c>
      <c r="X9" s="5">
        <f t="shared" si="0"/>
        <v>0</v>
      </c>
      <c r="Y9" s="9" t="str">
        <f>'Team Tracker'!C8&amp;" (Exam) "&amp;CHAR(10)&amp;TEXT(V9,"mmm d")</f>
        <v xml:space="preserve"> (Exam) 
Jan 0</v>
      </c>
      <c r="Z9" s="5">
        <f>Z8-W27</f>
        <v>-55</v>
      </c>
      <c r="AA9" s="5">
        <f>-W27*7+2</f>
        <v>-47</v>
      </c>
      <c r="AB9" s="2"/>
      <c r="AC9" s="2"/>
      <c r="AD9" s="19"/>
      <c r="AE9" s="19"/>
      <c r="AF9" s="19"/>
      <c r="AG9" s="19"/>
      <c r="AH9" s="19"/>
      <c r="AI9" s="19"/>
      <c r="AJ9" s="19"/>
      <c r="AK9" s="19"/>
      <c r="AL9" s="25"/>
    </row>
    <row r="10" spans="19:38" x14ac:dyDescent="0.25">
      <c r="S10" s="19"/>
      <c r="T10" s="19"/>
      <c r="U10" s="2"/>
      <c r="V10" s="4">
        <f>'Team Tracker'!F9</f>
        <v>0</v>
      </c>
      <c r="W10" s="4" t="str">
        <f>'Team Tracker'!H9</f>
        <v/>
      </c>
      <c r="X10" s="5" t="e">
        <f t="shared" si="0"/>
        <v>#VALUE!</v>
      </c>
      <c r="Y10" s="9" t="str">
        <f>'Team Tracker'!C9&amp;" (Training) "&amp;CHAR(10)&amp;TEXT(V10,"mmm d")&amp;" - "&amp;TEXT(W10,"mmm d")</f>
        <v xml:space="preserve"> (Training) 
Jan 0 - </v>
      </c>
      <c r="Z10" s="5">
        <f>Z9-W27</f>
        <v>-62</v>
      </c>
      <c r="AA10" s="5">
        <f>-W27*8+2</f>
        <v>-54</v>
      </c>
      <c r="AB10" s="2"/>
      <c r="AC10" s="2"/>
      <c r="AD10" s="19"/>
      <c r="AE10" s="19"/>
      <c r="AF10" s="19"/>
      <c r="AG10" s="19"/>
      <c r="AH10" s="19"/>
      <c r="AI10" s="19"/>
      <c r="AJ10" s="19"/>
      <c r="AK10" s="19"/>
      <c r="AL10" s="25"/>
    </row>
    <row r="11" spans="19:38" x14ac:dyDescent="0.25">
      <c r="S11" s="19"/>
      <c r="T11" s="19"/>
      <c r="U11" s="2"/>
      <c r="V11" s="4" t="e">
        <f>'Team Tracker'!M9</f>
        <v>#VALUE!</v>
      </c>
      <c r="W11" s="4" t="e">
        <f>'Team Tracker'!N9</f>
        <v>#VALUE!</v>
      </c>
      <c r="X11" s="5" t="e">
        <f t="shared" si="0"/>
        <v>#VALUE!</v>
      </c>
      <c r="Y11" s="9" t="e">
        <f>'Team Tracker'!C9&amp;" (Prep) "&amp;CHAR(10)&amp;TEXT(V11,"mmm d")&amp;" - "&amp;TEXT(W11,"mmm d")</f>
        <v>#VALUE!</v>
      </c>
      <c r="Z11" s="5">
        <f>Z10-W27</f>
        <v>-69</v>
      </c>
      <c r="AA11" s="5">
        <f>-W27</f>
        <v>-7</v>
      </c>
      <c r="AB11" s="2"/>
      <c r="AC11" s="2"/>
      <c r="AD11" s="19"/>
      <c r="AE11" s="19"/>
      <c r="AF11" s="19"/>
      <c r="AG11" s="19"/>
      <c r="AH11" s="19"/>
      <c r="AI11" s="19"/>
      <c r="AJ11" s="19"/>
      <c r="AK11" s="19"/>
      <c r="AL11" s="25"/>
    </row>
    <row r="12" spans="19:38" x14ac:dyDescent="0.25">
      <c r="S12" s="19"/>
      <c r="T12" s="19"/>
      <c r="U12" s="2"/>
      <c r="V12" s="4">
        <f>'Team Tracker'!Q9</f>
        <v>0</v>
      </c>
      <c r="W12" s="4">
        <f>'Team Tracker'!Q9</f>
        <v>0</v>
      </c>
      <c r="X12" s="5">
        <f t="shared" si="0"/>
        <v>0</v>
      </c>
      <c r="Y12" s="9" t="str">
        <f>'Team Tracker'!C9&amp;" (Exam) "&amp;CHAR(10)&amp;TEXT(V12,"mmm d")</f>
        <v xml:space="preserve"> (Exam) 
Jan 0</v>
      </c>
      <c r="Z12" s="5">
        <f>Z11-W27</f>
        <v>-76</v>
      </c>
      <c r="AA12" s="5">
        <f>-W27*10+7</f>
        <v>-63</v>
      </c>
      <c r="AB12" s="2"/>
      <c r="AC12" s="2"/>
      <c r="AD12" s="19"/>
      <c r="AE12" s="19"/>
      <c r="AF12" s="19"/>
      <c r="AG12" s="19"/>
      <c r="AH12" s="19"/>
      <c r="AI12" s="19"/>
      <c r="AJ12" s="19"/>
      <c r="AK12" s="19"/>
      <c r="AL12" s="25"/>
    </row>
    <row r="13" spans="19:38" x14ac:dyDescent="0.25">
      <c r="S13" s="19"/>
      <c r="T13" s="19"/>
      <c r="U13" s="2"/>
      <c r="V13" s="4">
        <f>'Team Tracker'!F10</f>
        <v>0</v>
      </c>
      <c r="W13" s="4" t="str">
        <f>'Team Tracker'!H10</f>
        <v/>
      </c>
      <c r="X13" s="5" t="e">
        <f t="shared" si="0"/>
        <v>#VALUE!</v>
      </c>
      <c r="Y13" s="9" t="str">
        <f>'Team Tracker'!C10&amp;" (Training) "&amp;CHAR(10)&amp;TEXT(V13,"mmm d")&amp;" - "&amp;TEXT(W13,"mmm d")</f>
        <v xml:space="preserve"> (Training) 
Jan 0 - </v>
      </c>
      <c r="Z13" s="5">
        <f>Z12-W27</f>
        <v>-83</v>
      </c>
      <c r="AA13" s="5">
        <f>-W27*11+2</f>
        <v>-75</v>
      </c>
      <c r="AB13" s="2"/>
      <c r="AC13" s="2"/>
      <c r="AD13" s="19"/>
      <c r="AE13" s="19"/>
      <c r="AF13" s="19"/>
      <c r="AG13" s="19"/>
      <c r="AH13" s="19"/>
      <c r="AI13" s="19"/>
      <c r="AJ13" s="19"/>
      <c r="AK13" s="19"/>
      <c r="AL13" s="25"/>
    </row>
    <row r="14" spans="19:38" x14ac:dyDescent="0.25">
      <c r="S14" s="19"/>
      <c r="T14" s="19"/>
      <c r="U14" s="2"/>
      <c r="V14" s="4" t="e">
        <f>'Team Tracker'!M10</f>
        <v>#VALUE!</v>
      </c>
      <c r="W14" s="4" t="e">
        <f>'Team Tracker'!N10</f>
        <v>#VALUE!</v>
      </c>
      <c r="X14" s="5" t="e">
        <f t="shared" si="0"/>
        <v>#VALUE!</v>
      </c>
      <c r="Y14" s="9" t="e">
        <f>'Team Tracker'!C10&amp;" (Prep) "&amp;CHAR(10)&amp;TEXT(V14,"mmm d")&amp;" - "&amp;TEXT(W14,"mmm d")</f>
        <v>#VALUE!</v>
      </c>
      <c r="Z14" s="5">
        <f>Z13-W27</f>
        <v>-90</v>
      </c>
      <c r="AA14" s="5">
        <f>-W27</f>
        <v>-7</v>
      </c>
      <c r="AB14" s="2"/>
      <c r="AC14" s="2"/>
      <c r="AD14" s="19"/>
      <c r="AE14" s="19"/>
      <c r="AF14" s="19"/>
      <c r="AG14" s="19"/>
      <c r="AH14" s="19"/>
      <c r="AI14" s="19"/>
      <c r="AJ14" s="19"/>
      <c r="AK14" s="19"/>
      <c r="AL14" s="25"/>
    </row>
    <row r="15" spans="19:38" x14ac:dyDescent="0.25">
      <c r="S15" s="19"/>
      <c r="T15" s="19"/>
      <c r="U15" s="2"/>
      <c r="V15" s="4">
        <f>'Team Tracker'!Q10</f>
        <v>0</v>
      </c>
      <c r="W15" s="4">
        <f>'Team Tracker'!Q10</f>
        <v>0</v>
      </c>
      <c r="X15" s="5">
        <f t="shared" si="0"/>
        <v>0</v>
      </c>
      <c r="Y15" s="9" t="str">
        <f>'Team Tracker'!C10&amp;" (Exam) "&amp;CHAR(10)&amp;TEXT(V15,"mmm d")</f>
        <v xml:space="preserve"> (Exam) 
Jan 0</v>
      </c>
      <c r="Z15" s="5">
        <f>Z14-W27</f>
        <v>-97</v>
      </c>
      <c r="AA15" s="5">
        <f>-W27*13+2</f>
        <v>-89</v>
      </c>
      <c r="AB15" s="2"/>
      <c r="AC15" s="2"/>
      <c r="AD15" s="19"/>
      <c r="AE15" s="19"/>
      <c r="AF15" s="19"/>
      <c r="AG15" s="19"/>
      <c r="AH15" s="19"/>
      <c r="AI15" s="19"/>
      <c r="AJ15" s="19"/>
      <c r="AK15" s="19"/>
      <c r="AL15" s="25"/>
    </row>
    <row r="16" spans="19:38" x14ac:dyDescent="0.25">
      <c r="S16" s="19"/>
      <c r="T16" s="19"/>
      <c r="U16" s="2"/>
      <c r="V16" s="4"/>
      <c r="W16" s="4"/>
      <c r="X16" s="5"/>
      <c r="Y16" s="6" t="s">
        <v>22</v>
      </c>
      <c r="Z16" s="5"/>
      <c r="AA16" s="5"/>
      <c r="AB16" s="2"/>
      <c r="AC16" s="2"/>
      <c r="AD16" s="19"/>
      <c r="AE16" s="19"/>
      <c r="AF16" s="19"/>
      <c r="AG16" s="19"/>
      <c r="AH16" s="19"/>
      <c r="AI16" s="19"/>
      <c r="AJ16" s="19"/>
      <c r="AK16" s="19"/>
      <c r="AL16" s="25"/>
    </row>
    <row r="17" spans="19:38" x14ac:dyDescent="0.25">
      <c r="S17" s="19"/>
      <c r="T17" s="19"/>
      <c r="U17" s="2"/>
      <c r="V17" s="2"/>
      <c r="W17" s="2"/>
      <c r="X17" s="2"/>
      <c r="Y17" s="2"/>
      <c r="Z17" s="2"/>
      <c r="AA17" s="2"/>
      <c r="AB17" s="2"/>
      <c r="AC17" s="2"/>
      <c r="AD17" s="19"/>
      <c r="AE17" s="19"/>
      <c r="AF17" s="19"/>
      <c r="AG17" s="19"/>
      <c r="AH17" s="19"/>
      <c r="AI17" s="19"/>
      <c r="AJ17" s="19"/>
      <c r="AK17" s="19"/>
      <c r="AL17" s="25"/>
    </row>
    <row r="18" spans="19:38" x14ac:dyDescent="0.25">
      <c r="S18" s="19"/>
      <c r="T18" s="19"/>
      <c r="U18" s="2"/>
      <c r="V18" s="7" t="s">
        <v>32</v>
      </c>
      <c r="W18" s="7"/>
      <c r="X18" s="7"/>
      <c r="Y18" s="2"/>
      <c r="Z18" s="2"/>
      <c r="AA18" s="2"/>
      <c r="AB18" s="2"/>
      <c r="AC18" s="2"/>
      <c r="AD18" s="19"/>
      <c r="AE18" s="19"/>
      <c r="AF18" s="19"/>
      <c r="AG18" s="19"/>
      <c r="AH18" s="19"/>
      <c r="AI18" s="19"/>
      <c r="AJ18" s="19"/>
      <c r="AK18" s="19"/>
      <c r="AL18" s="25"/>
    </row>
    <row r="19" spans="19:38" x14ac:dyDescent="0.25">
      <c r="S19" s="19"/>
      <c r="T19" s="19"/>
      <c r="U19" s="2"/>
      <c r="V19" s="5" t="s">
        <v>6</v>
      </c>
      <c r="W19" s="5"/>
      <c r="X19" s="5"/>
      <c r="Y19" s="5" t="s">
        <v>29</v>
      </c>
      <c r="Z19" s="5" t="s">
        <v>33</v>
      </c>
      <c r="AA19" s="2"/>
      <c r="AB19" s="2"/>
      <c r="AC19" s="2"/>
      <c r="AD19" s="19"/>
      <c r="AE19" s="19"/>
      <c r="AF19" s="19"/>
      <c r="AG19" s="19"/>
      <c r="AH19" s="19"/>
      <c r="AI19" s="19"/>
      <c r="AJ19" s="19"/>
      <c r="AK19" s="19"/>
      <c r="AL19" s="25"/>
    </row>
    <row r="20" spans="19:38" x14ac:dyDescent="0.25">
      <c r="S20" s="19"/>
      <c r="T20" s="19"/>
      <c r="U20" s="2"/>
      <c r="V20" s="4">
        <f>'Training Timeline'!X29</f>
        <v>0</v>
      </c>
      <c r="W20" s="4"/>
      <c r="X20" s="5"/>
      <c r="Y20" s="8" t="s">
        <v>34</v>
      </c>
      <c r="Z20" s="5">
        <v>30</v>
      </c>
      <c r="AA20" s="2"/>
      <c r="AB20" s="2"/>
      <c r="AC20" s="2"/>
      <c r="AD20" s="19"/>
      <c r="AE20" s="19"/>
      <c r="AF20" s="19"/>
      <c r="AG20" s="19"/>
      <c r="AH20" s="19"/>
      <c r="AI20" s="19"/>
      <c r="AJ20" s="19"/>
      <c r="AK20" s="19"/>
      <c r="AL20" s="25"/>
    </row>
    <row r="21" spans="19:38" x14ac:dyDescent="0.25">
      <c r="S21" s="19"/>
      <c r="T21" s="19"/>
      <c r="U21" s="2"/>
      <c r="V21" s="4">
        <f>'Training Timeline'!X32</f>
        <v>0</v>
      </c>
      <c r="W21" s="4"/>
      <c r="X21" s="5"/>
      <c r="Y21" s="8" t="s">
        <v>44</v>
      </c>
      <c r="Z21" s="5">
        <v>25</v>
      </c>
      <c r="AA21" s="2"/>
      <c r="AB21" s="2"/>
      <c r="AC21" s="2"/>
      <c r="AD21" s="19"/>
      <c r="AE21" s="19"/>
      <c r="AF21" s="19"/>
      <c r="AG21" s="19"/>
      <c r="AH21" s="19"/>
      <c r="AI21" s="19"/>
      <c r="AJ21" s="19"/>
      <c r="AK21" s="19"/>
      <c r="AL21" s="25"/>
    </row>
    <row r="22" spans="19:38" x14ac:dyDescent="0.25">
      <c r="S22" s="19"/>
      <c r="T22" s="19"/>
      <c r="U22" s="2"/>
      <c r="V22" s="4" t="e">
        <f>'Training Timeline'!Z30</f>
        <v>#VALUE!</v>
      </c>
      <c r="W22" s="4"/>
      <c r="X22" s="5"/>
      <c r="Y22" s="8" t="s">
        <v>45</v>
      </c>
      <c r="Z22" s="5">
        <v>10</v>
      </c>
      <c r="AA22" s="2"/>
      <c r="AB22" s="28"/>
      <c r="AC22" s="2"/>
      <c r="AD22" s="19"/>
      <c r="AE22" s="19"/>
      <c r="AF22" s="19"/>
      <c r="AG22" s="19"/>
      <c r="AH22" s="19"/>
      <c r="AI22" s="19"/>
      <c r="AJ22" s="19"/>
      <c r="AK22" s="19"/>
      <c r="AL22" s="25"/>
    </row>
    <row r="23" spans="19:38" x14ac:dyDescent="0.25">
      <c r="S23" s="19"/>
      <c r="T23" s="19"/>
      <c r="U23" s="2"/>
      <c r="V23" s="4">
        <f>'Training Timeline'!X30</f>
        <v>0</v>
      </c>
      <c r="W23" s="4"/>
      <c r="X23" s="5"/>
      <c r="Y23" s="8" t="s">
        <v>35</v>
      </c>
      <c r="Z23" s="5">
        <v>30</v>
      </c>
      <c r="AA23" s="2"/>
      <c r="AB23" s="2"/>
      <c r="AC23" s="2"/>
      <c r="AD23" s="19"/>
      <c r="AE23" s="19"/>
      <c r="AF23" s="19"/>
      <c r="AG23" s="19"/>
      <c r="AH23" s="19"/>
      <c r="AI23" s="19"/>
      <c r="AJ23" s="19"/>
      <c r="AK23" s="19"/>
      <c r="AL23" s="25"/>
    </row>
    <row r="24" spans="19:38" x14ac:dyDescent="0.25">
      <c r="S24" s="19"/>
      <c r="T24" s="19"/>
      <c r="U24" s="2"/>
      <c r="V24" s="4"/>
      <c r="W24" s="4"/>
      <c r="X24" s="5"/>
      <c r="Y24" s="6" t="s">
        <v>22</v>
      </c>
      <c r="Z24" s="5"/>
      <c r="AA24" s="2"/>
      <c r="AB24" s="2"/>
      <c r="AC24" s="2"/>
      <c r="AD24" s="19"/>
      <c r="AE24" s="19"/>
      <c r="AF24" s="19"/>
      <c r="AG24" s="19"/>
      <c r="AH24" s="19"/>
      <c r="AI24" s="19"/>
      <c r="AJ24" s="19"/>
      <c r="AK24" s="19"/>
      <c r="AL24" s="25"/>
    </row>
    <row r="25" spans="19:38" x14ac:dyDescent="0.25">
      <c r="S25" s="19"/>
      <c r="T25" s="19"/>
      <c r="U25" s="2"/>
      <c r="V25" s="2"/>
      <c r="W25" s="2"/>
      <c r="X25" s="2"/>
      <c r="Y25" s="2"/>
      <c r="Z25" s="2"/>
      <c r="AA25" s="2"/>
      <c r="AB25" s="2"/>
      <c r="AC25" s="2"/>
      <c r="AD25" s="19"/>
      <c r="AE25" s="19"/>
      <c r="AF25" s="19"/>
      <c r="AG25" s="19"/>
      <c r="AH25" s="19"/>
      <c r="AI25" s="19"/>
      <c r="AJ25" s="19"/>
      <c r="AK25" s="19"/>
      <c r="AL25" s="25"/>
    </row>
    <row r="26" spans="19:38" x14ac:dyDescent="0.25">
      <c r="S26" s="19"/>
      <c r="T26" s="19"/>
      <c r="U26" s="2"/>
      <c r="V26" s="2"/>
      <c r="W26" s="2"/>
      <c r="X26" s="2"/>
      <c r="Y26" s="2"/>
      <c r="Z26" s="2"/>
      <c r="AA26" s="2"/>
      <c r="AB26" s="2"/>
      <c r="AC26" s="2"/>
      <c r="AD26" s="19"/>
      <c r="AE26" s="19"/>
      <c r="AF26" s="19"/>
      <c r="AG26" s="19"/>
      <c r="AH26" s="19"/>
      <c r="AI26" s="19"/>
      <c r="AJ26" s="19"/>
      <c r="AK26" s="19"/>
      <c r="AL26" s="25"/>
    </row>
    <row r="27" spans="19:38" x14ac:dyDescent="0.25">
      <c r="S27" s="19"/>
      <c r="T27" s="19"/>
      <c r="U27" s="2"/>
      <c r="V27" s="3" t="s">
        <v>36</v>
      </c>
      <c r="W27" s="10">
        <v>7</v>
      </c>
      <c r="X27" s="2"/>
      <c r="Y27" s="2"/>
      <c r="Z27" s="2"/>
      <c r="AA27" s="2"/>
      <c r="AB27" s="2"/>
      <c r="AC27" s="2"/>
      <c r="AD27" s="19"/>
      <c r="AE27" s="19"/>
      <c r="AF27" s="19"/>
      <c r="AG27" s="19"/>
      <c r="AH27" s="19"/>
      <c r="AI27" s="19"/>
      <c r="AJ27" s="19"/>
      <c r="AK27" s="19"/>
      <c r="AL27" s="25"/>
    </row>
    <row r="28" spans="19:38" x14ac:dyDescent="0.25">
      <c r="S28" s="19"/>
      <c r="T28" s="19"/>
      <c r="U28" s="2"/>
      <c r="V28" s="2"/>
      <c r="W28" s="2"/>
      <c r="X28" s="2"/>
      <c r="Y28" s="2"/>
      <c r="Z28" s="2"/>
      <c r="AA28" s="2"/>
      <c r="AB28" s="2"/>
      <c r="AC28" s="2"/>
      <c r="AD28" s="19"/>
      <c r="AE28" s="19"/>
      <c r="AF28" s="19"/>
      <c r="AG28" s="19"/>
      <c r="AH28" s="19"/>
      <c r="AI28" s="19"/>
      <c r="AJ28" s="19"/>
      <c r="AK28" s="19"/>
      <c r="AL28" s="25"/>
    </row>
    <row r="29" spans="19:38" x14ac:dyDescent="0.25">
      <c r="S29" s="19"/>
      <c r="T29" s="19"/>
      <c r="U29" s="2"/>
      <c r="V29" s="2" t="s">
        <v>19</v>
      </c>
      <c r="W29" s="2"/>
      <c r="X29" s="11">
        <f>MIN('Team Tracker'!F7:F10)</f>
        <v>0</v>
      </c>
      <c r="Y29" s="12" t="s">
        <v>25</v>
      </c>
      <c r="Z29" s="11" t="e">
        <f>MIN('Team Tracker'!M7:M10)</f>
        <v>#VALUE!</v>
      </c>
      <c r="AA29" s="2"/>
      <c r="AB29" s="2"/>
      <c r="AC29" s="2"/>
      <c r="AD29" s="19"/>
      <c r="AE29" s="19"/>
      <c r="AF29" s="19"/>
      <c r="AG29" s="19"/>
      <c r="AH29" s="19"/>
      <c r="AI29" s="19"/>
      <c r="AJ29" s="19"/>
      <c r="AK29" s="19"/>
      <c r="AL29" s="25"/>
    </row>
    <row r="30" spans="19:38" x14ac:dyDescent="0.25">
      <c r="S30" s="19"/>
      <c r="T30" s="19"/>
      <c r="U30" s="2"/>
      <c r="V30" s="2" t="s">
        <v>20</v>
      </c>
      <c r="W30" s="2"/>
      <c r="X30" s="11">
        <f>MAX('Team Tracker'!Q7:Q10)</f>
        <v>0</v>
      </c>
      <c r="Y30" s="12" t="s">
        <v>26</v>
      </c>
      <c r="Z30" s="11" t="e">
        <f>MAX('Team Tracker'!N7:N10)</f>
        <v>#VALUE!</v>
      </c>
      <c r="AA30" s="2"/>
      <c r="AB30" s="2"/>
      <c r="AC30" s="2"/>
      <c r="AD30" s="19"/>
      <c r="AE30" s="19"/>
      <c r="AF30" s="19"/>
      <c r="AG30" s="19"/>
      <c r="AH30" s="19"/>
      <c r="AI30" s="19"/>
      <c r="AJ30" s="19"/>
      <c r="AK30" s="19"/>
      <c r="AL30" s="25"/>
    </row>
    <row r="31" spans="19:38" x14ac:dyDescent="0.25">
      <c r="S31" s="19"/>
      <c r="T31" s="19"/>
      <c r="U31" s="2"/>
      <c r="V31" s="2" t="s">
        <v>23</v>
      </c>
      <c r="W31" s="2"/>
      <c r="X31" s="11">
        <f>MIN('Team Tracker'!F7:F10)</f>
        <v>0</v>
      </c>
      <c r="Y31" s="12" t="s">
        <v>27</v>
      </c>
      <c r="Z31" s="11">
        <f>MIN('Team Tracker'!Q7:Q10)</f>
        <v>0</v>
      </c>
      <c r="AA31" s="2"/>
      <c r="AB31" s="2"/>
      <c r="AC31" s="2"/>
      <c r="AD31" s="19"/>
      <c r="AE31" s="19"/>
      <c r="AF31" s="19"/>
      <c r="AG31" s="19"/>
      <c r="AH31" s="19"/>
      <c r="AI31" s="19"/>
      <c r="AJ31" s="19"/>
      <c r="AK31" s="19"/>
      <c r="AL31" s="25"/>
    </row>
    <row r="32" spans="19:38" x14ac:dyDescent="0.25">
      <c r="S32" s="19"/>
      <c r="T32" s="19"/>
      <c r="U32" s="2"/>
      <c r="V32" s="2" t="s">
        <v>24</v>
      </c>
      <c r="W32" s="2"/>
      <c r="X32" s="11">
        <f>MAX('Team Tracker'!H7:H10)</f>
        <v>0</v>
      </c>
      <c r="Y32" s="12" t="s">
        <v>28</v>
      </c>
      <c r="Z32" s="11">
        <f>MAX('Team Tracker'!Q7:Q10)</f>
        <v>0</v>
      </c>
      <c r="AA32" s="2"/>
      <c r="AB32" s="2"/>
      <c r="AC32" s="2"/>
      <c r="AD32" s="19"/>
      <c r="AE32" s="19"/>
      <c r="AF32" s="19"/>
      <c r="AG32" s="19"/>
      <c r="AH32" s="19"/>
      <c r="AI32" s="19"/>
      <c r="AJ32" s="19"/>
      <c r="AK32" s="19"/>
      <c r="AL32" s="25"/>
    </row>
    <row r="33" spans="19:38" x14ac:dyDescent="0.25">
      <c r="S33" s="19"/>
      <c r="T33" s="19"/>
      <c r="U33" s="2"/>
      <c r="V33" s="2"/>
      <c r="W33" s="2"/>
      <c r="X33" s="2"/>
      <c r="Y33" s="2"/>
      <c r="Z33" s="2"/>
      <c r="AA33" s="2"/>
      <c r="AB33" s="2"/>
      <c r="AC33" s="2"/>
      <c r="AD33" s="19"/>
      <c r="AE33" s="19"/>
      <c r="AF33" s="19"/>
      <c r="AG33" s="19"/>
      <c r="AH33" s="19"/>
      <c r="AI33" s="19"/>
      <c r="AJ33" s="19"/>
      <c r="AK33" s="19"/>
      <c r="AL33" s="25"/>
    </row>
    <row r="34" spans="19:38" x14ac:dyDescent="0.25">
      <c r="S34" s="19"/>
      <c r="T34" s="19"/>
      <c r="U34" s="2"/>
      <c r="V34" s="2"/>
      <c r="W34" s="2"/>
      <c r="X34" s="2"/>
      <c r="Y34" s="2"/>
      <c r="Z34" s="2"/>
      <c r="AA34" s="2"/>
      <c r="AB34" s="2"/>
      <c r="AC34" s="2"/>
      <c r="AD34" s="19"/>
      <c r="AE34" s="19"/>
      <c r="AF34" s="19"/>
      <c r="AG34" s="19"/>
      <c r="AH34" s="19"/>
      <c r="AI34" s="19"/>
      <c r="AJ34" s="19"/>
      <c r="AK34" s="19"/>
      <c r="AL34" s="25"/>
    </row>
    <row r="35" spans="19:38" x14ac:dyDescent="0.25">
      <c r="S35" s="19"/>
      <c r="T35" s="19"/>
      <c r="U35" s="2"/>
      <c r="V35" s="2"/>
      <c r="W35" s="2"/>
      <c r="X35" s="2"/>
      <c r="Y35" s="2"/>
      <c r="Z35" s="2"/>
      <c r="AA35" s="2"/>
      <c r="AB35" s="2"/>
      <c r="AC35" s="2"/>
      <c r="AD35" s="19"/>
      <c r="AE35" s="19"/>
      <c r="AF35" s="19"/>
      <c r="AG35" s="19"/>
      <c r="AH35" s="19"/>
      <c r="AI35" s="19"/>
      <c r="AJ35" s="19"/>
      <c r="AK35" s="19"/>
      <c r="AL35" s="25"/>
    </row>
    <row r="36" spans="19:38" x14ac:dyDescent="0.25">
      <c r="S36" s="19"/>
      <c r="T36" s="19"/>
      <c r="U36" s="2"/>
      <c r="V36" s="2"/>
      <c r="W36" s="2"/>
      <c r="X36" s="2"/>
      <c r="Y36" s="2"/>
      <c r="Z36" s="2"/>
      <c r="AA36" s="2"/>
      <c r="AB36" s="2"/>
      <c r="AC36" s="2"/>
      <c r="AD36" s="19"/>
      <c r="AE36" s="19"/>
      <c r="AF36" s="19"/>
      <c r="AG36" s="19"/>
      <c r="AH36" s="19"/>
      <c r="AI36" s="19"/>
      <c r="AJ36" s="19"/>
      <c r="AK36" s="19"/>
      <c r="AL36" s="25"/>
    </row>
    <row r="37" spans="19:38" x14ac:dyDescent="0.25"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5"/>
    </row>
    <row r="38" spans="19:38" x14ac:dyDescent="0.25"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25"/>
    </row>
    <row r="39" spans="19:38" x14ac:dyDescent="0.25"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25"/>
    </row>
    <row r="40" spans="19:38" x14ac:dyDescent="0.25"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25"/>
    </row>
    <row r="41" spans="19:38" x14ac:dyDescent="0.25"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25"/>
    </row>
    <row r="42" spans="19:38" x14ac:dyDescent="0.25"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25"/>
    </row>
    <row r="43" spans="19:38" x14ac:dyDescent="0.25"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25"/>
    </row>
    <row r="44" spans="19:38" x14ac:dyDescent="0.25"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</row>
    <row r="45" spans="19:38" x14ac:dyDescent="0.25"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</row>
    <row r="46" spans="19:38" x14ac:dyDescent="0.25"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</row>
    <row r="47" spans="19:38" x14ac:dyDescent="0.25"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</row>
    <row r="48" spans="19:38" x14ac:dyDescent="0.25"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</row>
  </sheetData>
  <sheetProtection algorithmName="SHA-512" hashValue="L0VnLht64y6m1Y/DAjGOpjiFGAQt2eNv1mDIkQP5A0uUL2fM3sx5W7u36SpKBK5m8+rIuUDmEzC9UhhFng+RlQ==" saltValue="6pjFnJ4UY/ZxvcTXaW0ksQ==" spinCount="100000" sheet="1" objects="1" scenarios="1" selectLockedCells="1" selectUnlockedCells="1"/>
  <pageMargins left="0.7" right="0.7" top="0.75" bottom="0.75" header="0.3" footer="0.3"/>
  <ignoredErrors>
    <ignoredError sqref="X30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DBEA-4C8C-4D23-8730-E26B331805B2}">
  <dimension ref="B1:X27"/>
  <sheetViews>
    <sheetView showGridLines="0" showRowColHeaders="0" tabSelected="1" zoomScale="150" zoomScaleNormal="150" workbookViewId="0">
      <selection activeCell="C7" sqref="C7"/>
    </sheetView>
  </sheetViews>
  <sheetFormatPr defaultRowHeight="15" x14ac:dyDescent="0.25"/>
  <cols>
    <col min="1" max="1" width="2.140625" customWidth="1"/>
    <col min="2" max="2" width="12.7109375" style="1" customWidth="1"/>
    <col min="3" max="3" width="16" customWidth="1"/>
    <col min="4" max="4" width="2.140625" customWidth="1"/>
    <col min="5" max="5" width="7.7109375" style="1" bestFit="1" customWidth="1"/>
    <col min="6" max="6" width="11.5703125" style="1" customWidth="1"/>
    <col min="7" max="7" width="6.7109375" style="1" bestFit="1" customWidth="1"/>
    <col min="8" max="8" width="11.5703125" style="1" customWidth="1"/>
    <col min="9" max="9" width="5.140625" style="1" bestFit="1" customWidth="1"/>
    <col min="10" max="10" width="2.140625" customWidth="1"/>
    <col min="11" max="11" width="9.28515625" style="1" bestFit="1" customWidth="1"/>
    <col min="12" max="12" width="6.7109375" style="1" bestFit="1" customWidth="1"/>
    <col min="13" max="14" width="11.5703125" style="1" customWidth="1"/>
    <col min="15" max="15" width="2.140625" customWidth="1"/>
    <col min="16" max="16" width="11.5703125" style="1" customWidth="1"/>
    <col min="17" max="17" width="11.5703125" customWidth="1"/>
    <col min="18" max="18" width="7.7109375" bestFit="1" customWidth="1"/>
    <col min="19" max="19" width="2.140625" customWidth="1"/>
    <col min="20" max="20" width="8.5703125" bestFit="1" customWidth="1"/>
    <col min="21" max="21" width="8.5703125" customWidth="1"/>
    <col min="22" max="22" width="30.28515625" style="1" bestFit="1" customWidth="1"/>
    <col min="23" max="23" width="9.140625" style="1" customWidth="1"/>
    <col min="24" max="24" width="9.140625" style="1"/>
  </cols>
  <sheetData>
    <row r="1" spans="2:24" ht="15" customHeight="1" thickBot="1" x14ac:dyDescent="0.3"/>
    <row r="2" spans="2:24" ht="28.5" thickBot="1" x14ac:dyDescent="0.5">
      <c r="B2" s="60" t="s">
        <v>39</v>
      </c>
      <c r="C2" s="60"/>
      <c r="D2" s="60"/>
      <c r="E2" s="60"/>
      <c r="F2" s="60"/>
      <c r="G2" s="60"/>
      <c r="H2" s="60"/>
      <c r="I2" s="60"/>
      <c r="J2" s="60"/>
      <c r="K2" s="60"/>
      <c r="O2" s="1"/>
      <c r="U2" s="14" t="str">
        <f>IF(V2=39.6,"Designation Points Maximised!","Current Skilling Points")</f>
        <v>Current Skilling Points</v>
      </c>
      <c r="V2" s="21">
        <f>MIN(39.6,(SUM(W7:W17)))</f>
        <v>0</v>
      </c>
    </row>
    <row r="4" spans="2:24" x14ac:dyDescent="0.25">
      <c r="B4" s="18" t="s">
        <v>65</v>
      </c>
      <c r="E4" s="61" t="s">
        <v>74</v>
      </c>
      <c r="F4" s="61"/>
      <c r="G4" s="61"/>
      <c r="H4" s="61"/>
      <c r="I4" s="61"/>
      <c r="J4" s="27"/>
      <c r="K4" s="62" t="s">
        <v>72</v>
      </c>
      <c r="L4" s="62"/>
      <c r="M4" s="62"/>
      <c r="N4" s="62"/>
      <c r="O4" s="27"/>
      <c r="P4" s="66" t="s">
        <v>73</v>
      </c>
      <c r="Q4" s="67"/>
      <c r="R4" s="68"/>
      <c r="S4" s="27"/>
      <c r="T4" s="69" t="s">
        <v>28</v>
      </c>
      <c r="U4" s="69"/>
      <c r="V4" s="69"/>
    </row>
    <row r="6" spans="2:24" x14ac:dyDescent="0.25">
      <c r="B6" s="34" t="s">
        <v>14</v>
      </c>
      <c r="C6" s="34" t="s">
        <v>37</v>
      </c>
      <c r="D6" s="34"/>
      <c r="E6" s="34" t="s">
        <v>5</v>
      </c>
      <c r="F6" s="34" t="s">
        <v>7</v>
      </c>
      <c r="G6" s="34" t="s">
        <v>12</v>
      </c>
      <c r="H6" s="34" t="s">
        <v>67</v>
      </c>
      <c r="I6" s="34" t="s">
        <v>66</v>
      </c>
      <c r="J6" s="34"/>
      <c r="K6" s="34" t="s">
        <v>76</v>
      </c>
      <c r="L6" s="34" t="s">
        <v>12</v>
      </c>
      <c r="M6" s="34" t="s">
        <v>18</v>
      </c>
      <c r="N6" s="34" t="s">
        <v>67</v>
      </c>
      <c r="O6" s="34"/>
      <c r="P6" s="34" t="s">
        <v>68</v>
      </c>
      <c r="Q6" s="34" t="s">
        <v>77</v>
      </c>
      <c r="R6" s="34" t="s">
        <v>5</v>
      </c>
      <c r="S6" s="34"/>
      <c r="T6" s="34" t="s">
        <v>8</v>
      </c>
      <c r="U6" s="34" t="s">
        <v>13</v>
      </c>
      <c r="V6" s="34" t="s">
        <v>40</v>
      </c>
    </row>
    <row r="7" spans="2:24" x14ac:dyDescent="0.25">
      <c r="B7" s="15" t="s">
        <v>0</v>
      </c>
      <c r="C7" s="30"/>
      <c r="D7" s="1"/>
      <c r="E7" s="15" t="str">
        <f>IF(F7&lt;&gt;"","Yes","")</f>
        <v/>
      </c>
      <c r="F7" s="32"/>
      <c r="G7" s="30"/>
      <c r="H7" s="16" t="str">
        <f>IF(F7="","",F7+G7*7)</f>
        <v/>
      </c>
      <c r="I7" s="15" t="str">
        <f>IF(F7="","",H7-F7)</f>
        <v/>
      </c>
      <c r="K7" s="13" t="s">
        <v>10</v>
      </c>
      <c r="L7" s="30"/>
      <c r="M7" s="16" t="e">
        <f>IF(K7="No",H7+1,H7+1)</f>
        <v>#VALUE!</v>
      </c>
      <c r="N7" s="16" t="e">
        <f>IF(K7="No",M7,M7+L7*7)</f>
        <v>#VALUE!</v>
      </c>
      <c r="P7" s="16" t="e">
        <f>IF(NOT(K7="Yes"),N7+6,N7+7)</f>
        <v>#VALUE!</v>
      </c>
      <c r="Q7" s="32"/>
      <c r="R7" s="13" t="s">
        <v>10</v>
      </c>
      <c r="S7" s="47"/>
      <c r="T7" s="13" t="s">
        <v>10</v>
      </c>
      <c r="U7" s="13" t="s">
        <v>10</v>
      </c>
      <c r="V7" s="15" t="str">
        <f>IF(AND(T7="No",U7="Yes"),"Error - Not Yet Certified Yet","")&amp;IF(AND(T7="Yes",U7="Yes"),"Points Achieved","")&amp;IF(AND(T7="Yes",U7="No"),"Check Partner Centre","")</f>
        <v/>
      </c>
      <c r="W7" s="10" t="str">
        <f>IF(V7="Points Achieved",6.6,"")</f>
        <v/>
      </c>
    </row>
    <row r="8" spans="2:24" x14ac:dyDescent="0.25">
      <c r="B8" s="15" t="s">
        <v>0</v>
      </c>
      <c r="C8" s="30"/>
      <c r="D8" s="1"/>
      <c r="E8" s="15" t="str">
        <f>IF(F8&lt;&gt;"","Yes","")</f>
        <v/>
      </c>
      <c r="F8" s="32"/>
      <c r="G8" s="30"/>
      <c r="H8" s="16" t="str">
        <f>IF(F8="","",F8+G8*7)</f>
        <v/>
      </c>
      <c r="I8" s="15" t="str">
        <f>IF(F8="","",H8-F8)</f>
        <v/>
      </c>
      <c r="K8" s="13" t="s">
        <v>10</v>
      </c>
      <c r="L8" s="30"/>
      <c r="M8" s="16" t="e">
        <f>IF(K8="No",H8+1,H8+1)</f>
        <v>#VALUE!</v>
      </c>
      <c r="N8" s="16" t="e">
        <f>IF(K8="No",M8,M8+L8*7)</f>
        <v>#VALUE!</v>
      </c>
      <c r="P8" s="16" t="e">
        <f>IF(NOT(K8="Yes"),N8+6,N8+7)</f>
        <v>#VALUE!</v>
      </c>
      <c r="Q8" s="32"/>
      <c r="R8" s="13" t="s">
        <v>10</v>
      </c>
      <c r="S8" s="47"/>
      <c r="T8" s="13" t="s">
        <v>10</v>
      </c>
      <c r="U8" s="13" t="s">
        <v>10</v>
      </c>
      <c r="V8" s="15" t="str">
        <f>IF(AND(T8="No",U8="Yes"),"Error - Not Yet Certified Yet","")&amp;IF(AND(T8="Yes",U8="Yes"),"Points Achieved","")&amp;IF(AND(T8="Yes",U8="No"),"Check Partner Centre","")</f>
        <v/>
      </c>
      <c r="W8" s="10" t="str">
        <f>IF(V8="Points Achieved",6.6,"")</f>
        <v/>
      </c>
    </row>
    <row r="9" spans="2:24" x14ac:dyDescent="0.25">
      <c r="B9" s="15" t="s">
        <v>2</v>
      </c>
      <c r="C9" s="30"/>
      <c r="D9" s="1"/>
      <c r="E9" s="15" t="str">
        <f>IF(F9&lt;&gt;"","Yes","")</f>
        <v/>
      </c>
      <c r="F9" s="32"/>
      <c r="G9" s="30"/>
      <c r="H9" s="16" t="str">
        <f>IF(F9="","",F9+G9*7)</f>
        <v/>
      </c>
      <c r="I9" s="15" t="str">
        <f>IF(F9="","",H9-F9)</f>
        <v/>
      </c>
      <c r="K9" s="13" t="s">
        <v>10</v>
      </c>
      <c r="L9" s="30"/>
      <c r="M9" s="16" t="e">
        <f>IF(K9="No",H9+1,H9+1)</f>
        <v>#VALUE!</v>
      </c>
      <c r="N9" s="16" t="e">
        <f>IF(K9="No",M9,M9+L9*7)</f>
        <v>#VALUE!</v>
      </c>
      <c r="P9" s="16" t="e">
        <f>IF(NOT(K9="Yes"),N9+6,N9+7)</f>
        <v>#VALUE!</v>
      </c>
      <c r="Q9" s="32"/>
      <c r="R9" s="13" t="s">
        <v>10</v>
      </c>
      <c r="S9" s="47"/>
      <c r="T9" s="13" t="s">
        <v>10</v>
      </c>
      <c r="U9" s="13" t="s">
        <v>10</v>
      </c>
      <c r="V9" s="15" t="str">
        <f>IF(AND(T9="No",U9="Yes"),"Error - Not Yet Certified Yet","")&amp;IF(AND(T9="Yes",U9="Yes"),"Points Achieved","")&amp;IF(AND(T9="Yes",U9="No"),"Check Partner Centre","")</f>
        <v/>
      </c>
      <c r="W9" s="10" t="str">
        <f>IF(V9="Points Achieved",6.6,"")</f>
        <v/>
      </c>
    </row>
    <row r="10" spans="2:24" x14ac:dyDescent="0.25">
      <c r="B10" s="15" t="s">
        <v>2</v>
      </c>
      <c r="C10" s="30"/>
      <c r="D10" s="1"/>
      <c r="E10" s="15" t="str">
        <f>IF(F10&lt;&gt;"","Yes","")</f>
        <v/>
      </c>
      <c r="F10" s="32"/>
      <c r="G10" s="30"/>
      <c r="H10" s="16" t="str">
        <f>IF(F10="","",F10+G10*7)</f>
        <v/>
      </c>
      <c r="I10" s="15" t="str">
        <f>IF(F10="","",H10-F10)</f>
        <v/>
      </c>
      <c r="K10" s="13" t="s">
        <v>10</v>
      </c>
      <c r="L10" s="30"/>
      <c r="M10" s="16" t="e">
        <f>IF(K10="No",H10+1,H10+1)</f>
        <v>#VALUE!</v>
      </c>
      <c r="N10" s="16" t="e">
        <f>IF(K10="No",M10,M10+L10*7)</f>
        <v>#VALUE!</v>
      </c>
      <c r="P10" s="16" t="e">
        <f>IF(NOT(K10="Yes"),N10+6,N10+7)</f>
        <v>#VALUE!</v>
      </c>
      <c r="Q10" s="32"/>
      <c r="R10" s="13" t="s">
        <v>10</v>
      </c>
      <c r="S10" s="47"/>
      <c r="T10" s="13" t="s">
        <v>10</v>
      </c>
      <c r="U10" s="13" t="s">
        <v>10</v>
      </c>
      <c r="V10" s="15" t="str">
        <f>IF(AND(T10="No",U10="Yes"),"Error - Not Yet Certified Yet","")&amp;IF(AND(T10="Yes",U10="Yes"),"Points Achieved","")&amp;IF(AND(T10="Yes",U10="No"),"Check Partner Centre","")</f>
        <v/>
      </c>
      <c r="W10" s="10" t="str">
        <f>IF(V10="Points Achieved",6.6,"")</f>
        <v/>
      </c>
    </row>
    <row r="11" spans="2:24" x14ac:dyDescent="0.25">
      <c r="C11" s="1"/>
      <c r="D11" s="1"/>
      <c r="R11" s="1"/>
      <c r="T11" s="1"/>
      <c r="W11" s="10"/>
    </row>
    <row r="12" spans="2:24" x14ac:dyDescent="0.25">
      <c r="B12" s="18" t="s">
        <v>15</v>
      </c>
      <c r="C12" s="1"/>
      <c r="D12" s="1"/>
      <c r="R12" s="1"/>
      <c r="T12" s="1"/>
      <c r="W12" s="10"/>
    </row>
    <row r="13" spans="2:24" x14ac:dyDescent="0.25">
      <c r="C13" s="1"/>
      <c r="D13" s="1"/>
      <c r="R13" s="1"/>
      <c r="T13" s="1"/>
      <c r="W13" s="10"/>
    </row>
    <row r="14" spans="2:24" s="55" customFormat="1" ht="13.5" x14ac:dyDescent="0.25">
      <c r="B14" s="34" t="s">
        <v>14</v>
      </c>
      <c r="C14" s="34" t="s">
        <v>37</v>
      </c>
      <c r="D14" s="34"/>
      <c r="E14" s="34" t="s">
        <v>5</v>
      </c>
      <c r="F14" s="34" t="s">
        <v>7</v>
      </c>
      <c r="G14" s="34" t="s">
        <v>12</v>
      </c>
      <c r="H14" s="34" t="s">
        <v>67</v>
      </c>
      <c r="I14" s="34" t="s">
        <v>66</v>
      </c>
      <c r="J14" s="34"/>
      <c r="K14" s="34" t="s">
        <v>76</v>
      </c>
      <c r="L14" s="34" t="s">
        <v>12</v>
      </c>
      <c r="M14" s="34" t="s">
        <v>18</v>
      </c>
      <c r="N14" s="34" t="s">
        <v>67</v>
      </c>
      <c r="O14" s="34"/>
      <c r="P14" s="34" t="s">
        <v>68</v>
      </c>
      <c r="Q14" s="34" t="s">
        <v>77</v>
      </c>
      <c r="R14" s="34" t="s">
        <v>5</v>
      </c>
      <c r="S14" s="34"/>
      <c r="T14" s="34" t="s">
        <v>8</v>
      </c>
      <c r="U14" s="34" t="s">
        <v>13</v>
      </c>
      <c r="V14" s="53"/>
      <c r="W14" s="54"/>
      <c r="X14" s="53"/>
    </row>
    <row r="15" spans="2:24" x14ac:dyDescent="0.25">
      <c r="B15" s="15" t="s">
        <v>1</v>
      </c>
      <c r="C15" s="30"/>
      <c r="D15" s="1"/>
      <c r="E15" s="15" t="str">
        <f>IF(F15&lt;&gt;"","Yes","")</f>
        <v/>
      </c>
      <c r="F15" s="32"/>
      <c r="G15" s="30">
        <v>1</v>
      </c>
      <c r="H15" s="16" t="str">
        <f>IF(AND(E15="Yes",F15&lt;&gt;""),F15+G15*7,"")</f>
        <v/>
      </c>
      <c r="I15" s="15" t="str">
        <f>IF(AND(E15="Yes",F15&lt;&gt;""),H15-F15,"")</f>
        <v/>
      </c>
      <c r="K15" s="13" t="s">
        <v>10</v>
      </c>
      <c r="L15" s="46">
        <v>1</v>
      </c>
      <c r="M15" s="16" t="e">
        <f>IF(K15="No",H15+1,H15+1)</f>
        <v>#VALUE!</v>
      </c>
      <c r="N15" s="16" t="e">
        <f>IF(K15="No",M15,M15+L15*7)</f>
        <v>#VALUE!</v>
      </c>
      <c r="P15" s="16" t="e">
        <f>IF(NOT(K15="Yes"),N15+6,N15+7)</f>
        <v>#VALUE!</v>
      </c>
      <c r="Q15" s="32"/>
      <c r="R15" s="13" t="s">
        <v>10</v>
      </c>
      <c r="S15" s="47"/>
      <c r="T15" s="13" t="s">
        <v>10</v>
      </c>
      <c r="U15" s="13" t="s">
        <v>10</v>
      </c>
      <c r="V15" s="15" t="str">
        <f>IF(AND(T15="No",U15="Yes"),"Error - Not Yet Certified Yet","")&amp;IF(AND(G20="No",T15="Yes",U15="No"),"Complete Above For Points","")&amp;IF(AND(G20="No",T15="Yes",U15="Yes"),"Complete Above For Points","")&amp;IF(AND(G19="Yes",T15="Yes",U15="Yes"),"Points Count","")&amp;IF(AND(G20="Yes",T15="Yes",U15="No"),"Check Partner Centre","")</f>
        <v/>
      </c>
      <c r="W15" s="10" t="str">
        <f>IF(V15="Points Count",6.6,"")</f>
        <v/>
      </c>
      <c r="X15" s="17"/>
    </row>
    <row r="16" spans="2:24" x14ac:dyDescent="0.25">
      <c r="B16" s="15" t="s">
        <v>4</v>
      </c>
      <c r="C16" s="30"/>
      <c r="D16" s="1"/>
      <c r="E16" s="15" t="str">
        <f>IF(F16&lt;&gt;"","Yes","")</f>
        <v/>
      </c>
      <c r="F16" s="32"/>
      <c r="G16" s="30">
        <v>1</v>
      </c>
      <c r="H16" s="16" t="str">
        <f>IF(AND(E16="Yes",F16&lt;&gt;""),F16+G16*7,"")</f>
        <v/>
      </c>
      <c r="I16" s="15" t="str">
        <f>IF(AND(E16="Yes",F16&lt;&gt;""),H16-F16,"")</f>
        <v/>
      </c>
      <c r="K16" s="13" t="s">
        <v>10</v>
      </c>
      <c r="L16" s="46">
        <v>1</v>
      </c>
      <c r="M16" s="16" t="e">
        <f>IF(K16="No",H16+1,H16+1)</f>
        <v>#VALUE!</v>
      </c>
      <c r="N16" s="16" t="e">
        <f>IF(K16="No",M16,M16+L16*7)</f>
        <v>#VALUE!</v>
      </c>
      <c r="P16" s="16" t="e">
        <f>IF(NOT(K16="Yes"),N16+6,N16+7)</f>
        <v>#VALUE!</v>
      </c>
      <c r="Q16" s="32"/>
      <c r="R16" s="13" t="s">
        <v>10</v>
      </c>
      <c r="S16" s="47"/>
      <c r="T16" s="13" t="s">
        <v>10</v>
      </c>
      <c r="U16" s="13" t="s">
        <v>10</v>
      </c>
      <c r="V16" s="15" t="str">
        <f>IF(AND(T16="No",U16="Yes"),"Error - Not Yet Certified Yet","")&amp;IF(AND(G20="No",T16="Yes",U16="No"),"Complete Above For Points","")&amp;IF(AND(G20="No",T16="Yes",U16="Yes"),"Complete Above For Points","")&amp;IF(AND(G19="Yes",T16="Yes",U16="Yes"),"Points Count","")&amp;IF(AND(G20="Yes",T16="Yes",U16="No"),"Check Partner Centre","")</f>
        <v/>
      </c>
      <c r="W16" s="10" t="str">
        <f>IF(V16="Points Count",6.6,"")</f>
        <v/>
      </c>
    </row>
    <row r="17" spans="2:24" x14ac:dyDescent="0.25">
      <c r="B17" s="15" t="s">
        <v>3</v>
      </c>
      <c r="C17" s="30"/>
      <c r="D17" s="1"/>
      <c r="E17" s="15" t="str">
        <f>IF(F17&lt;&gt;"","Yes","")</f>
        <v/>
      </c>
      <c r="F17" s="32"/>
      <c r="G17" s="30">
        <v>1</v>
      </c>
      <c r="H17" s="16" t="str">
        <f>IF(AND(E17="Yes",F17&lt;&gt;""),F17+G17*7,"")</f>
        <v/>
      </c>
      <c r="I17" s="15" t="str">
        <f>IF(AND(E17="Yes",F17&lt;&gt;""),H17-F17,"")</f>
        <v/>
      </c>
      <c r="K17" s="13" t="s">
        <v>10</v>
      </c>
      <c r="L17" s="46">
        <v>1</v>
      </c>
      <c r="M17" s="16" t="e">
        <f>IF(K17="No",H17+1,H17+1)</f>
        <v>#VALUE!</v>
      </c>
      <c r="N17" s="16" t="e">
        <f>IF(K17="No",M17,M17+L17*7)</f>
        <v>#VALUE!</v>
      </c>
      <c r="P17" s="16" t="e">
        <f>IF(NOT(K17="Yes"),N17+6,N17+7)</f>
        <v>#VALUE!</v>
      </c>
      <c r="Q17" s="32"/>
      <c r="R17" s="13" t="s">
        <v>10</v>
      </c>
      <c r="S17" s="47"/>
      <c r="T17" s="13" t="s">
        <v>10</v>
      </c>
      <c r="U17" s="13" t="s">
        <v>10</v>
      </c>
      <c r="V17" s="15" t="str">
        <f>IF(AND(T17="No",U17="Yes"),"Error - Not Yet Certified Yet","")&amp;IF(AND(G20="No",T17="Yes",U17="No"),"Complete Above For Points","")&amp;IF(AND(G20="No",T17="Yes",U17="Yes"),"Complete Above For Points","")&amp;IF(AND(G19="Yes",T17="Yes",U17="Yes"),"Points Count","")&amp;IF(AND(G20="Yes",T17="Yes",U17="No"),"Check Partner Centre","")</f>
        <v/>
      </c>
      <c r="W17" s="10" t="str">
        <f>IF(V17="Points Count",6.6,"")</f>
        <v/>
      </c>
    </row>
    <row r="18" spans="2:24" x14ac:dyDescent="0.25">
      <c r="F18" s="10"/>
      <c r="G18" s="10"/>
      <c r="H18" s="10"/>
      <c r="I18" s="10"/>
      <c r="J18" s="2"/>
      <c r="K18" s="10"/>
      <c r="L18" s="22"/>
    </row>
    <row r="19" spans="2:24" x14ac:dyDescent="0.25">
      <c r="B19" s="59" t="s">
        <v>16</v>
      </c>
      <c r="C19" s="31" t="s">
        <v>38</v>
      </c>
      <c r="F19" s="24" t="s">
        <v>41</v>
      </c>
      <c r="G19" s="23" t="str">
        <f>IF(SUM(W7:W10)=26.4,"Yes","No")</f>
        <v>No</v>
      </c>
      <c r="H19" s="10"/>
      <c r="I19" s="10"/>
      <c r="J19" s="2"/>
      <c r="K19" s="22" t="s">
        <v>11</v>
      </c>
      <c r="L19" s="22" t="s">
        <v>10</v>
      </c>
      <c r="S19" s="19"/>
      <c r="T19" s="63" t="s">
        <v>43</v>
      </c>
      <c r="U19" s="64"/>
      <c r="V19" s="65"/>
    </row>
    <row r="20" spans="2:24" x14ac:dyDescent="0.25">
      <c r="B20" s="59"/>
      <c r="C20" s="26" t="s">
        <v>46</v>
      </c>
      <c r="E20" s="56"/>
      <c r="F20" s="24" t="s">
        <v>42</v>
      </c>
      <c r="G20" s="23" t="str">
        <f>IF(SUM(W7:W10)&gt;26.3,"Yes","No")</f>
        <v>No</v>
      </c>
      <c r="H20" s="10"/>
      <c r="I20" s="10"/>
      <c r="J20" s="2"/>
      <c r="K20" s="22" t="s">
        <v>10</v>
      </c>
      <c r="L20" s="22" t="s">
        <v>9</v>
      </c>
      <c r="M20" s="29"/>
      <c r="N20" s="29"/>
      <c r="S20" s="19"/>
      <c r="T20" s="19"/>
      <c r="U20" s="19"/>
      <c r="V20" s="20"/>
    </row>
    <row r="21" spans="2:24" x14ac:dyDescent="0.25">
      <c r="F21" s="57"/>
      <c r="G21" s="57"/>
      <c r="H21" s="10"/>
      <c r="I21" s="10"/>
      <c r="J21" s="2"/>
      <c r="K21" s="22" t="s">
        <v>9</v>
      </c>
      <c r="L21" s="10"/>
      <c r="S21" s="19"/>
      <c r="T21" s="19"/>
      <c r="U21" s="19"/>
      <c r="V21" s="20"/>
    </row>
    <row r="22" spans="2:24" s="48" customFormat="1" ht="15.75" x14ac:dyDescent="0.25">
      <c r="B22" s="52" t="s">
        <v>75</v>
      </c>
      <c r="E22" s="51"/>
      <c r="F22" s="51"/>
      <c r="G22" s="51"/>
      <c r="H22" s="51"/>
      <c r="I22" s="51"/>
      <c r="K22" s="51"/>
      <c r="L22" s="51"/>
      <c r="M22" s="51"/>
      <c r="N22" s="51"/>
      <c r="P22" s="51"/>
      <c r="V22" s="51"/>
      <c r="W22" s="51"/>
      <c r="X22" s="51"/>
    </row>
    <row r="27" spans="2:24" x14ac:dyDescent="0.25">
      <c r="R27" s="29"/>
    </row>
  </sheetData>
  <sheetProtection algorithmName="SHA-512" hashValue="Urh1XENdN92blkupbrwD/hF8/bGQL02u4+Hl/c7bokUO1Vc+lvYELwe0tRkQa/8JEVunOsVz5GALR86RuAWalw==" saltValue="Gfrb1002oMakegf5Cm01Aw==" spinCount="100000" sheet="1" objects="1" scenarios="1" selectLockedCells="1"/>
  <mergeCells count="7">
    <mergeCell ref="B19:B20"/>
    <mergeCell ref="B2:K2"/>
    <mergeCell ref="E4:I4"/>
    <mergeCell ref="K4:N4"/>
    <mergeCell ref="T19:V19"/>
    <mergeCell ref="P4:R4"/>
    <mergeCell ref="T4:V4"/>
  </mergeCells>
  <conditionalFormatting sqref="E16:U16">
    <cfRule type="expression" dxfId="35" priority="8" stopIfTrue="1">
      <formula>$C$16=""</formula>
    </cfRule>
  </conditionalFormatting>
  <conditionalFormatting sqref="E17:U17">
    <cfRule type="expression" dxfId="34" priority="9" stopIfTrue="1">
      <formula>$C$17=""</formula>
    </cfRule>
  </conditionalFormatting>
  <conditionalFormatting sqref="E7:V7">
    <cfRule type="expression" dxfId="33" priority="3" stopIfTrue="1">
      <formula>$C$7=""</formula>
    </cfRule>
  </conditionalFormatting>
  <conditionalFormatting sqref="E8:V8">
    <cfRule type="expression" dxfId="32" priority="4" stopIfTrue="1">
      <formula>$C$8=""</formula>
    </cfRule>
  </conditionalFormatting>
  <conditionalFormatting sqref="E9:V9">
    <cfRule type="expression" dxfId="31" priority="5" stopIfTrue="1">
      <formula>$C$9=""</formula>
    </cfRule>
  </conditionalFormatting>
  <conditionalFormatting sqref="E10:V10">
    <cfRule type="expression" dxfId="30" priority="6" stopIfTrue="1">
      <formula>$C$10=""</formula>
    </cfRule>
  </conditionalFormatting>
  <conditionalFormatting sqref="E15:V15">
    <cfRule type="expression" dxfId="29" priority="7" stopIfTrue="1">
      <formula>$C$15=""</formula>
    </cfRule>
  </conditionalFormatting>
  <conditionalFormatting sqref="G7:R7">
    <cfRule type="expression" dxfId="28" priority="10" stopIfTrue="1">
      <formula>$F$7=""</formula>
    </cfRule>
  </conditionalFormatting>
  <conditionalFormatting sqref="G8:R8">
    <cfRule type="expression" dxfId="27" priority="11" stopIfTrue="1">
      <formula>$F$8=""</formula>
    </cfRule>
  </conditionalFormatting>
  <conditionalFormatting sqref="G9:R9">
    <cfRule type="expression" dxfId="26" priority="12" stopIfTrue="1">
      <formula>$F$9=""</formula>
    </cfRule>
  </conditionalFormatting>
  <conditionalFormatting sqref="G10:R10">
    <cfRule type="expression" dxfId="25" priority="13" stopIfTrue="1">
      <formula>$F$10=""</formula>
    </cfRule>
  </conditionalFormatting>
  <conditionalFormatting sqref="G15:R15">
    <cfRule type="expression" dxfId="24" priority="14" stopIfTrue="1">
      <formula>$F$15=""</formula>
    </cfRule>
  </conditionalFormatting>
  <conditionalFormatting sqref="G16:R16">
    <cfRule type="expression" dxfId="23" priority="15" stopIfTrue="1">
      <formula>$F$16=""</formula>
    </cfRule>
  </conditionalFormatting>
  <conditionalFormatting sqref="G17:R17">
    <cfRule type="expression" dxfId="22" priority="16" stopIfTrue="1">
      <formula>$F$17=""</formula>
    </cfRule>
  </conditionalFormatting>
  <conditionalFormatting sqref="L7:N7">
    <cfRule type="expression" dxfId="21" priority="23" stopIfTrue="1">
      <formula>$K$7="No"</formula>
    </cfRule>
  </conditionalFormatting>
  <conditionalFormatting sqref="L8:N8">
    <cfRule type="expression" dxfId="20" priority="52" stopIfTrue="1">
      <formula>$K$8="No"</formula>
    </cfRule>
  </conditionalFormatting>
  <conditionalFormatting sqref="L9:N9">
    <cfRule type="expression" dxfId="19" priority="53" stopIfTrue="1">
      <formula>$K$9="No"</formula>
    </cfRule>
  </conditionalFormatting>
  <conditionalFormatting sqref="L10:N10">
    <cfRule type="expression" dxfId="18" priority="54" stopIfTrue="1">
      <formula>$K$10="No"</formula>
    </cfRule>
  </conditionalFormatting>
  <conditionalFormatting sqref="L15:N15">
    <cfRule type="expression" dxfId="17" priority="56" stopIfTrue="1">
      <formula>$K$15="No"</formula>
    </cfRule>
  </conditionalFormatting>
  <conditionalFormatting sqref="L16:N16">
    <cfRule type="expression" dxfId="16" priority="57" stopIfTrue="1">
      <formula>$K$16="No"</formula>
    </cfRule>
  </conditionalFormatting>
  <conditionalFormatting sqref="L17:N17">
    <cfRule type="expression" dxfId="15" priority="58" stopIfTrue="1">
      <formula>$K$17="No"</formula>
    </cfRule>
  </conditionalFormatting>
  <conditionalFormatting sqref="Q7">
    <cfRule type="expression" priority="78" stopIfTrue="1">
      <formula>$Q$7=""</formula>
    </cfRule>
    <cfRule type="cellIs" dxfId="14" priority="130" stopIfTrue="1" operator="notBetween">
      <formula>$N$7+1</formula>
      <formula>$P$7</formula>
    </cfRule>
  </conditionalFormatting>
  <conditionalFormatting sqref="Q8">
    <cfRule type="expression" priority="79" stopIfTrue="1">
      <formula>$Q$8=""</formula>
    </cfRule>
    <cfRule type="cellIs" dxfId="13" priority="134" stopIfTrue="1" operator="notBetween">
      <formula>$N$8+1</formula>
      <formula>$P$8</formula>
    </cfRule>
  </conditionalFormatting>
  <conditionalFormatting sqref="Q9">
    <cfRule type="expression" priority="80" stopIfTrue="1">
      <formula>$Q$9=""</formula>
    </cfRule>
    <cfRule type="cellIs" dxfId="12" priority="135" stopIfTrue="1" operator="notBetween">
      <formula>$N$9+1</formula>
      <formula>$P$9</formula>
    </cfRule>
  </conditionalFormatting>
  <conditionalFormatting sqref="Q10">
    <cfRule type="expression" priority="81" stopIfTrue="1">
      <formula>$Q$10=""</formula>
    </cfRule>
    <cfRule type="cellIs" dxfId="11" priority="136" stopIfTrue="1" operator="notBetween">
      <formula>$N$10+1</formula>
      <formula>$P$10</formula>
    </cfRule>
  </conditionalFormatting>
  <conditionalFormatting sqref="Q15">
    <cfRule type="expression" priority="82" stopIfTrue="1">
      <formula>$Q$15=""</formula>
    </cfRule>
    <cfRule type="cellIs" dxfId="10" priority="137" stopIfTrue="1" operator="notBetween">
      <formula>$N$15+1</formula>
      <formula>$P$15</formula>
    </cfRule>
  </conditionalFormatting>
  <conditionalFormatting sqref="Q16">
    <cfRule type="expression" priority="83" stopIfTrue="1">
      <formula>$Q$16=""</formula>
    </cfRule>
    <cfRule type="cellIs" dxfId="9" priority="138" stopIfTrue="1" operator="notBetween">
      <formula>$N$16+1</formula>
      <formula>$P$16</formula>
    </cfRule>
  </conditionalFormatting>
  <conditionalFormatting sqref="Q17">
    <cfRule type="expression" priority="84" stopIfTrue="1">
      <formula>$Q$17=""</formula>
    </cfRule>
    <cfRule type="cellIs" dxfId="8" priority="139" stopIfTrue="1" operator="notBetween">
      <formula>$N$17+1</formula>
      <formula>$P$17</formula>
    </cfRule>
  </conditionalFormatting>
  <conditionalFormatting sqref="R7">
    <cfRule type="expression" dxfId="7" priority="59" stopIfTrue="1">
      <formula>$Q$7=""</formula>
    </cfRule>
  </conditionalFormatting>
  <conditionalFormatting sqref="R8">
    <cfRule type="expression" dxfId="6" priority="66" stopIfTrue="1">
      <formula>$Q$8=""</formula>
    </cfRule>
  </conditionalFormatting>
  <conditionalFormatting sqref="R9">
    <cfRule type="expression" dxfId="5" priority="67" stopIfTrue="1">
      <formula>$Q$9=""</formula>
    </cfRule>
  </conditionalFormatting>
  <conditionalFormatting sqref="R10">
    <cfRule type="expression" dxfId="4" priority="74" stopIfTrue="1">
      <formula>$Q$10=""</formula>
    </cfRule>
  </conditionalFormatting>
  <conditionalFormatting sqref="R15">
    <cfRule type="expression" dxfId="3" priority="75" stopIfTrue="1">
      <formula>$Q$15=""</formula>
    </cfRule>
  </conditionalFormatting>
  <conditionalFormatting sqref="R16">
    <cfRule type="expression" dxfId="2" priority="76" stopIfTrue="1">
      <formula>$Q$16=""</formula>
    </cfRule>
  </conditionalFormatting>
  <conditionalFormatting sqref="R17">
    <cfRule type="expression" dxfId="1" priority="77" stopIfTrue="1">
      <formula>$Q$17=""</formula>
    </cfRule>
  </conditionalFormatting>
  <conditionalFormatting sqref="V16:V17">
    <cfRule type="expression" dxfId="0" priority="2" stopIfTrue="1">
      <formula>$C$15=""</formula>
    </cfRule>
  </conditionalFormatting>
  <dataValidations count="1">
    <dataValidation type="list" allowBlank="1" showInputMessage="1" showErrorMessage="1" sqref="T7:U10 K7:K10 R7:R10 K15:K17 R15:R17 T15:U17" xr:uid="{0AD9CCEF-6B1A-419E-8C52-D811D2994535}">
      <formula1>$L$19:$L$20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96FC-6496-4C53-BBCA-9F0630ABB662}">
  <dimension ref="B2:M30"/>
  <sheetViews>
    <sheetView showGridLines="0" showRowColHeaders="0" zoomScale="150" zoomScaleNormal="150" workbookViewId="0">
      <selection activeCell="B8" sqref="B8"/>
    </sheetView>
  </sheetViews>
  <sheetFormatPr defaultRowHeight="15" x14ac:dyDescent="0.25"/>
  <cols>
    <col min="1" max="1" width="2.140625" customWidth="1"/>
    <col min="2" max="8" width="14.7109375" customWidth="1"/>
  </cols>
  <sheetData>
    <row r="2" spans="2:13" ht="27" customHeight="1" x14ac:dyDescent="0.45">
      <c r="B2" s="60" t="s">
        <v>47</v>
      </c>
      <c r="C2" s="60"/>
      <c r="D2" s="60"/>
      <c r="E2" s="60"/>
      <c r="F2" s="60"/>
      <c r="G2" s="58"/>
      <c r="H2" s="58"/>
      <c r="I2" s="58"/>
      <c r="J2" s="58"/>
      <c r="K2" s="58"/>
      <c r="L2" s="58"/>
      <c r="M2" s="58"/>
    </row>
    <row r="4" spans="2:13" ht="21" x14ac:dyDescent="0.35">
      <c r="B4" s="50" t="s">
        <v>70</v>
      </c>
      <c r="E4" s="1"/>
    </row>
    <row r="5" spans="2:13" x14ac:dyDescent="0.25">
      <c r="B5" s="49" t="s">
        <v>69</v>
      </c>
    </row>
    <row r="7" spans="2:13" ht="21" x14ac:dyDescent="0.35">
      <c r="B7" s="50" t="s">
        <v>79</v>
      </c>
    </row>
    <row r="9" spans="2:13" x14ac:dyDescent="0.25">
      <c r="B9" s="18" t="s">
        <v>78</v>
      </c>
    </row>
    <row r="11" spans="2:13" x14ac:dyDescent="0.25">
      <c r="B11" s="34" t="s">
        <v>14</v>
      </c>
      <c r="C11" s="34" t="s">
        <v>48</v>
      </c>
      <c r="D11" s="34" t="s">
        <v>49</v>
      </c>
      <c r="E11" s="34" t="s">
        <v>55</v>
      </c>
      <c r="F11" s="34" t="s">
        <v>50</v>
      </c>
      <c r="G11" s="34" t="s">
        <v>51</v>
      </c>
      <c r="H11" s="34" t="s">
        <v>52</v>
      </c>
    </row>
    <row r="12" spans="2:13" x14ac:dyDescent="0.25">
      <c r="B12" s="37" t="s">
        <v>0</v>
      </c>
      <c r="C12" s="38" t="s">
        <v>64</v>
      </c>
      <c r="D12" s="38" t="s">
        <v>64</v>
      </c>
      <c r="E12" s="38" t="s">
        <v>64</v>
      </c>
      <c r="F12" s="38" t="s">
        <v>64</v>
      </c>
      <c r="G12" s="38" t="s">
        <v>64</v>
      </c>
      <c r="H12" s="38" t="s">
        <v>64</v>
      </c>
    </row>
    <row r="13" spans="2:13" x14ac:dyDescent="0.25">
      <c r="B13" s="44" t="s">
        <v>2</v>
      </c>
      <c r="C13" s="45" t="s">
        <v>64</v>
      </c>
      <c r="D13" s="45" t="s">
        <v>64</v>
      </c>
      <c r="E13" s="45" t="s">
        <v>64</v>
      </c>
      <c r="F13" s="45" t="s">
        <v>64</v>
      </c>
      <c r="G13" s="45" t="s">
        <v>64</v>
      </c>
      <c r="H13" s="45" t="s">
        <v>64</v>
      </c>
    </row>
    <row r="14" spans="2:13" x14ac:dyDescent="0.25">
      <c r="B14" s="1"/>
      <c r="C14" s="35"/>
      <c r="D14" s="35"/>
      <c r="E14" s="35"/>
      <c r="F14" s="35"/>
      <c r="G14" s="35"/>
      <c r="H14" s="35"/>
    </row>
    <row r="15" spans="2:13" x14ac:dyDescent="0.25">
      <c r="B15" s="18" t="s">
        <v>61</v>
      </c>
      <c r="C15" s="35"/>
      <c r="D15" s="35"/>
      <c r="E15" s="35"/>
      <c r="F15" s="35"/>
      <c r="G15" s="35"/>
      <c r="H15" s="35"/>
    </row>
    <row r="16" spans="2:13" x14ac:dyDescent="0.25">
      <c r="B16" s="1"/>
      <c r="C16" s="35"/>
      <c r="D16" s="35"/>
      <c r="E16" s="35"/>
      <c r="F16" s="35"/>
      <c r="G16" s="35"/>
      <c r="H16" s="35"/>
    </row>
    <row r="17" spans="2:8" x14ac:dyDescent="0.25">
      <c r="B17" s="34" t="s">
        <v>14</v>
      </c>
      <c r="C17" s="34" t="s">
        <v>48</v>
      </c>
      <c r="D17" s="34" t="s">
        <v>49</v>
      </c>
      <c r="E17" s="34" t="s">
        <v>55</v>
      </c>
      <c r="F17" s="34" t="s">
        <v>50</v>
      </c>
      <c r="G17" s="34" t="s">
        <v>51</v>
      </c>
      <c r="H17" s="34" t="s">
        <v>52</v>
      </c>
    </row>
    <row r="18" spans="2:8" x14ac:dyDescent="0.25">
      <c r="B18" s="39" t="s">
        <v>1</v>
      </c>
      <c r="C18" s="40" t="s">
        <v>64</v>
      </c>
      <c r="D18" s="40" t="s">
        <v>64</v>
      </c>
      <c r="E18" s="40" t="s">
        <v>64</v>
      </c>
      <c r="F18" s="40" t="s">
        <v>64</v>
      </c>
      <c r="G18" s="40" t="s">
        <v>64</v>
      </c>
      <c r="H18" s="40" t="s">
        <v>64</v>
      </c>
    </row>
    <row r="19" spans="2:8" x14ac:dyDescent="0.25">
      <c r="B19" s="42" t="s">
        <v>4</v>
      </c>
      <c r="C19" s="43" t="s">
        <v>64</v>
      </c>
      <c r="D19" s="43" t="s">
        <v>64</v>
      </c>
      <c r="E19" s="43" t="s">
        <v>64</v>
      </c>
      <c r="F19" s="43" t="s">
        <v>64</v>
      </c>
      <c r="G19" s="43" t="s">
        <v>64</v>
      </c>
      <c r="H19" s="43" t="s">
        <v>64</v>
      </c>
    </row>
    <row r="20" spans="2:8" x14ac:dyDescent="0.25">
      <c r="B20" s="39" t="s">
        <v>3</v>
      </c>
      <c r="C20" s="40" t="s">
        <v>64</v>
      </c>
      <c r="D20" s="40" t="s">
        <v>64</v>
      </c>
      <c r="E20" s="41" t="s">
        <v>56</v>
      </c>
      <c r="F20" s="40" t="s">
        <v>64</v>
      </c>
      <c r="G20" s="40" t="s">
        <v>64</v>
      </c>
      <c r="H20" s="40" t="s">
        <v>64</v>
      </c>
    </row>
    <row r="21" spans="2:8" x14ac:dyDescent="0.25">
      <c r="B21" s="36" t="s">
        <v>62</v>
      </c>
    </row>
    <row r="23" spans="2:8" x14ac:dyDescent="0.25">
      <c r="B23" s="27" t="s">
        <v>71</v>
      </c>
      <c r="C23" s="27"/>
      <c r="D23" s="27"/>
      <c r="E23" s="27"/>
    </row>
    <row r="24" spans="2:8" x14ac:dyDescent="0.25">
      <c r="B24" s="70" t="s">
        <v>53</v>
      </c>
      <c r="C24" s="70"/>
      <c r="D24" s="33" t="s">
        <v>64</v>
      </c>
    </row>
    <row r="25" spans="2:8" x14ac:dyDescent="0.25">
      <c r="B25" s="70" t="s">
        <v>59</v>
      </c>
      <c r="C25" s="70"/>
      <c r="D25" s="33" t="s">
        <v>64</v>
      </c>
    </row>
    <row r="26" spans="2:8" x14ac:dyDescent="0.25">
      <c r="B26" s="70" t="s">
        <v>57</v>
      </c>
      <c r="C26" s="70"/>
      <c r="D26" s="33" t="s">
        <v>64</v>
      </c>
    </row>
    <row r="27" spans="2:8" x14ac:dyDescent="0.25">
      <c r="B27" s="70" t="s">
        <v>54</v>
      </c>
      <c r="C27" s="70"/>
      <c r="D27" s="33" t="s">
        <v>64</v>
      </c>
    </row>
    <row r="28" spans="2:8" x14ac:dyDescent="0.25">
      <c r="B28" s="70" t="s">
        <v>60</v>
      </c>
      <c r="C28" s="70"/>
      <c r="D28" s="33" t="s">
        <v>64</v>
      </c>
    </row>
    <row r="29" spans="2:8" x14ac:dyDescent="0.25">
      <c r="B29" s="70" t="s">
        <v>58</v>
      </c>
      <c r="C29" s="70"/>
      <c r="D29" s="33" t="s">
        <v>64</v>
      </c>
    </row>
    <row r="30" spans="2:8" x14ac:dyDescent="0.25">
      <c r="B30" t="s">
        <v>63</v>
      </c>
      <c r="D30" s="33" t="s">
        <v>64</v>
      </c>
    </row>
  </sheetData>
  <sheetProtection algorithmName="SHA-512" hashValue="E1sqk4isnaRR7UEdUS9cr4BeBvbtQ77dFy/egC0G+5otqqGET9nRYwud5NoPdRKM2Qd5/zsxkFyF7ZXsn89fQA==" saltValue="jQTWBK5d8Xnz6BQ90Fou1Q==" spinCount="100000" sheet="1" objects="1" scenarios="1"/>
  <mergeCells count="7">
    <mergeCell ref="B2:F2"/>
    <mergeCell ref="B29:C29"/>
    <mergeCell ref="B24:C24"/>
    <mergeCell ref="B25:C25"/>
    <mergeCell ref="B26:C26"/>
    <mergeCell ref="B27:C27"/>
    <mergeCell ref="B28:C28"/>
  </mergeCells>
  <hyperlinks>
    <hyperlink ref="D12" r:id="rId1" display="Here" xr:uid="{A329865A-12F2-4BD2-B27B-10DC8F4BA83A}"/>
    <hyperlink ref="C12" r:id="rId2" display="Here" xr:uid="{C087152B-E242-45B1-87A2-B5BE586D8549}"/>
    <hyperlink ref="F12" r:id="rId3" display="Here" xr:uid="{8B50D5E6-5BA7-4CFA-84E9-ED83257806D8}"/>
    <hyperlink ref="D13" r:id="rId4" display="Here" xr:uid="{251FACAB-167F-4B1C-8E36-1B28F1616F3F}"/>
    <hyperlink ref="C13" r:id="rId5" display="Here" xr:uid="{82C7A86E-4A91-4CB0-A30C-7F02332A65CB}"/>
    <hyperlink ref="F13" r:id="rId6" display="Here" xr:uid="{29541F51-5D6E-4118-9F59-9C6F8A4D177E}"/>
    <hyperlink ref="D18" r:id="rId7" xr:uid="{7D2A6C3B-1236-4AE4-AB42-34C1C596F065}"/>
    <hyperlink ref="C18" r:id="rId8" xr:uid="{DF07AC45-B7F3-449A-A2E5-2C2A29D1E2AD}"/>
    <hyperlink ref="F18" r:id="rId9" display="Here" xr:uid="{331462E4-AE39-41E8-8C10-2F43E6B87E43}"/>
    <hyperlink ref="D19" r:id="rId10" display="Here" xr:uid="{A0EC48CF-8CD5-43CA-9E76-451BEAE86898}"/>
    <hyperlink ref="C19" r:id="rId11" display="Here" xr:uid="{98E6CE89-BE50-4A17-A4B7-D72A48C0BD4B}"/>
    <hyperlink ref="F19" r:id="rId12" display="Here" xr:uid="{F47B425B-B297-4FE7-8C91-AADCD760BB1E}"/>
    <hyperlink ref="D20" r:id="rId13" display="Here" xr:uid="{26429902-4D47-4C88-BAA3-BD7DB1F81DD9}"/>
    <hyperlink ref="C20" r:id="rId14" display="Here" xr:uid="{67EEE2DD-901E-488E-B17B-9789369E735A}"/>
    <hyperlink ref="F20" r:id="rId15" display="Here" xr:uid="{81E52ED0-7952-4EBA-8173-06494EA0057F}"/>
    <hyperlink ref="H18" r:id="rId16" xr:uid="{A3762B92-9088-4D20-9535-A7466D67E6AC}"/>
    <hyperlink ref="G12" r:id="rId17" display="Here" xr:uid="{91DFCACA-B0B7-473B-978D-B069BD26FFF3}"/>
    <hyperlink ref="H12" r:id="rId18" location="certification-take-the-exam" display="Here" xr:uid="{0C5B32B3-0230-47B5-911E-C9845C4D1A16}"/>
    <hyperlink ref="D28" r:id="rId19" location="availability" display="Here" xr:uid="{0EA0388A-4D6C-4480-9DD4-E8358BDC0337}"/>
    <hyperlink ref="D29" r:id="rId20" display="Here" xr:uid="{ED29D36F-9ABB-4AB5-ACE6-869C4D6EB5ED}"/>
    <hyperlink ref="D24" r:id="rId21" display="Here" xr:uid="{6B2ADAE0-5E42-48A6-B7DB-E24AA601B89F}"/>
    <hyperlink ref="D25" r:id="rId22" display="Here" xr:uid="{7053210B-BA0A-4543-997D-2B627043B4F0}"/>
    <hyperlink ref="D27" r:id="rId23" display="Here" xr:uid="{C05BF385-9159-45DF-A3C1-0C11DF3D16CC}"/>
    <hyperlink ref="G18" r:id="rId24" display="Here" xr:uid="{FBDB201B-83C7-47A6-B4F4-DB40B044D5BF}"/>
    <hyperlink ref="E18" r:id="rId25" display="Here" xr:uid="{D387854A-184C-4EFE-AD28-82F44276126C}"/>
    <hyperlink ref="E19" r:id="rId26" display="Here" xr:uid="{1CC28244-50B0-4C20-B2B4-A16436AC1A6F}"/>
    <hyperlink ref="G19" r:id="rId27" display="Here" xr:uid="{6B786435-9C12-4056-AC5F-A9B2AE7D12C1}"/>
    <hyperlink ref="G20" r:id="rId28" display="Here" xr:uid="{206CE4CB-27DC-46B8-9BA9-F4087B0370E6}"/>
    <hyperlink ref="G13" r:id="rId29" display="Here" xr:uid="{49719FFD-4C50-40E6-9F05-49BCB7ECDF25}"/>
    <hyperlink ref="H13" r:id="rId30" location="certification-take-the-exam" display="Here" xr:uid="{AB5E1041-AD09-4EC3-9CBA-E3A7EEC6BC19}"/>
    <hyperlink ref="E13" r:id="rId31" display="Here" xr:uid="{BB8EB5B8-7ACB-4C5C-AE34-B25877AE5F45}"/>
    <hyperlink ref="H19" r:id="rId32" location="certification-take-the-exam" display="Here" xr:uid="{E80CF467-33E3-4BC3-8F1F-3953370C59E3}"/>
    <hyperlink ref="H20" r:id="rId33" location="certification-take-the-exam" display="Here" xr:uid="{7AB867BC-2FAA-4C15-94DE-20718CF133FB}"/>
    <hyperlink ref="E12" r:id="rId34" display="Here" xr:uid="{C4932491-71D2-4D00-9137-CFC8083AC83D}"/>
    <hyperlink ref="D26" r:id="rId35" display="Here" xr:uid="{98C35F56-D286-4BCB-8B60-FAD7218B8935}"/>
    <hyperlink ref="D30" r:id="rId36" display="Here" xr:uid="{F85CCE5E-7FEB-49B5-9E94-96E5383D67C5}"/>
  </hyperlinks>
  <pageMargins left="0.7" right="0.7" top="0.75" bottom="0.75" header="0.3" footer="0.3"/>
  <drawing r:id="rId3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CE9D3728B5814FB45CEFA044557808" ma:contentTypeVersion="18" ma:contentTypeDescription="Create a new document." ma:contentTypeScope="" ma:versionID="83d9e95c12dcad1ee09f99c488f38643">
  <xsd:schema xmlns:xsd="http://www.w3.org/2001/XMLSchema" xmlns:xs="http://www.w3.org/2001/XMLSchema" xmlns:p="http://schemas.microsoft.com/office/2006/metadata/properties" xmlns:ns2="097bb821-340d-4a6b-ab9d-4a4be84d8d64" xmlns:ns3="c8e5ee5f-cdc9-400e-abeb-489c00a90ce7" targetNamespace="http://schemas.microsoft.com/office/2006/metadata/properties" ma:root="true" ma:fieldsID="4d4de455e7227b351f96e30c21fec957" ns2:_="" ns3:_="">
    <xsd:import namespace="097bb821-340d-4a6b-ab9d-4a4be84d8d64"/>
    <xsd:import namespace="c8e5ee5f-cdc9-400e-abeb-489c00a90c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bb821-340d-4a6b-ab9d-4a4be84d8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28fa2c3-b102-4787-8df5-b23ef8e8fe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e5f-cdc9-400e-abeb-489c00a90c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36cde7-d4b7-4e1e-aa86-3e0e18ed58bf}" ma:internalName="TaxCatchAll" ma:showField="CatchAllData" ma:web="c8e5ee5f-cdc9-400e-abeb-489c00a90c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D73353-08F0-4D3C-90CB-B825B5583908}"/>
</file>

<file path=customXml/itemProps2.xml><?xml version="1.0" encoding="utf-8"?>
<ds:datastoreItem xmlns:ds="http://schemas.openxmlformats.org/officeDocument/2006/customXml" ds:itemID="{6DEB2BC7-BB8D-4E04-B65B-1581EDF8647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Training Timeline</vt:lpstr>
      <vt:lpstr>Team Tracker</vt:lpstr>
      <vt:lpstr>Training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2024-09-12T03:54:08Z</dcterms:created>
  <dcterms:modified xsi:type="dcterms:W3CDTF">2024-09-18T02:35:31Z</dcterms:modified>
</cp:coreProperties>
</file>