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adf0c9ab796e81/Desktop/Work/Programs/Solution Designation For Partners - Security/Module 2 - Performance/"/>
    </mc:Choice>
  </mc:AlternateContent>
  <xr:revisionPtr revIDLastSave="2115" documentId="8_{0FF4665E-7B22-4A82-B5AE-2D4AF785F8D2}" xr6:coauthVersionLast="47" xr6:coauthVersionMax="47" xr10:uidLastSave="{323665EB-C325-45E9-ABC4-96D40DA4F904}"/>
  <bookViews>
    <workbookView xWindow="-120" yWindow="-120" windowWidth="51840" windowHeight="21120" xr2:uid="{CA16CCC5-6D67-4942-8188-B0AFDF42ED13}"/>
  </bookViews>
  <sheets>
    <sheet name="1. Build Your Solution Offer" sheetId="6" r:id="rId1"/>
    <sheet name="2. Solution vs Licence ROI" sheetId="5" r:id="rId2"/>
    <sheet name="3. Solution $$$ Breakdown" sheetId="2" r:id="rId3"/>
    <sheet name="4. Licence $$$ Breakdown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B5" i="2"/>
  <c r="C15" i="5"/>
  <c r="D5" i="1" s="1"/>
  <c r="B23" i="5"/>
  <c r="E17" i="6"/>
  <c r="E10" i="6"/>
  <c r="E9" i="6"/>
  <c r="E8" i="6"/>
  <c r="E7" i="6"/>
  <c r="C8" i="2"/>
  <c r="C7" i="2"/>
  <c r="C5" i="2"/>
  <c r="H5" i="2"/>
  <c r="H5" i="1"/>
  <c r="C8" i="1"/>
  <c r="C7" i="1"/>
  <c r="E19" i="6" l="1"/>
  <c r="C14" i="5" s="1"/>
  <c r="C5" i="1" l="1"/>
  <c r="C16" i="5"/>
  <c r="C17" i="5" s="1"/>
  <c r="N15" i="2"/>
  <c r="M15" i="2"/>
  <c r="L15" i="2"/>
  <c r="K15" i="2"/>
  <c r="J15" i="2"/>
  <c r="I15" i="2"/>
  <c r="H15" i="2"/>
  <c r="G15" i="2"/>
  <c r="F15" i="2"/>
  <c r="E15" i="2"/>
  <c r="N12" i="2"/>
  <c r="M12" i="2"/>
  <c r="L12" i="2"/>
  <c r="K12" i="2"/>
  <c r="J12" i="2"/>
  <c r="I12" i="2"/>
  <c r="H12" i="2"/>
  <c r="G12" i="2"/>
  <c r="F12" i="2"/>
  <c r="E12" i="2"/>
  <c r="D8" i="2"/>
  <c r="D7" i="2"/>
  <c r="E15" i="1"/>
  <c r="D7" i="1"/>
  <c r="D8" i="1"/>
  <c r="F15" i="1"/>
  <c r="G15" i="1"/>
  <c r="H15" i="1"/>
  <c r="I15" i="1"/>
  <c r="J15" i="1"/>
  <c r="K15" i="1"/>
  <c r="L15" i="1"/>
  <c r="M15" i="1"/>
  <c r="N15" i="1"/>
  <c r="E12" i="1"/>
  <c r="E16" i="1" s="1"/>
  <c r="F12" i="1"/>
  <c r="N12" i="1"/>
  <c r="M12" i="1"/>
  <c r="L12" i="1"/>
  <c r="K12" i="1"/>
  <c r="J12" i="1"/>
  <c r="I12" i="1"/>
  <c r="H12" i="1"/>
  <c r="G12" i="1"/>
  <c r="F5" i="1" l="1"/>
  <c r="C24" i="5"/>
  <c r="E5" i="1"/>
  <c r="K16" i="2"/>
  <c r="K17" i="2" s="1"/>
  <c r="H16" i="2"/>
  <c r="H17" i="2" s="1"/>
  <c r="N16" i="2"/>
  <c r="M16" i="2"/>
  <c r="L16" i="2"/>
  <c r="E16" i="2"/>
  <c r="F16" i="2"/>
  <c r="G16" i="2"/>
  <c r="I16" i="2"/>
  <c r="J16" i="2"/>
  <c r="E17" i="1"/>
  <c r="E19" i="1" s="1"/>
  <c r="H16" i="1"/>
  <c r="K16" i="1"/>
  <c r="G16" i="1"/>
  <c r="L16" i="1"/>
  <c r="F16" i="1"/>
  <c r="I16" i="1"/>
  <c r="J16" i="1"/>
  <c r="M16" i="1"/>
  <c r="N16" i="1"/>
  <c r="C23" i="1" s="1"/>
  <c r="C24" i="1" s="1"/>
  <c r="C25" i="5" l="1"/>
  <c r="E5" i="2"/>
  <c r="E31" i="1"/>
  <c r="E19" i="2"/>
  <c r="E31" i="2" s="1"/>
  <c r="E29" i="1"/>
  <c r="I17" i="2"/>
  <c r="L17" i="2"/>
  <c r="M17" i="2"/>
  <c r="C22" i="2"/>
  <c r="E17" i="2"/>
  <c r="N17" i="2"/>
  <c r="C23" i="2"/>
  <c r="C24" i="2" s="1"/>
  <c r="J17" i="2"/>
  <c r="G17" i="2"/>
  <c r="F17" i="2"/>
  <c r="C22" i="1"/>
  <c r="C26" i="1" s="1"/>
  <c r="F17" i="1"/>
  <c r="F19" i="1" s="1"/>
  <c r="G17" i="1"/>
  <c r="G19" i="1" s="1"/>
  <c r="G19" i="2" s="1"/>
  <c r="E18" i="1"/>
  <c r="G18" i="1"/>
  <c r="C26" i="5" l="1"/>
  <c r="D5" i="2" s="1"/>
  <c r="F5" i="2"/>
  <c r="J29" i="2"/>
  <c r="I29" i="2"/>
  <c r="H29" i="2"/>
  <c r="G29" i="2"/>
  <c r="F29" i="2"/>
  <c r="E29" i="2"/>
  <c r="L29" i="2"/>
  <c r="K29" i="2"/>
  <c r="N29" i="2"/>
  <c r="M29" i="2"/>
  <c r="F29" i="1"/>
  <c r="G29" i="1"/>
  <c r="E30" i="1"/>
  <c r="F19" i="2"/>
  <c r="F31" i="1"/>
  <c r="G31" i="1"/>
  <c r="D23" i="2"/>
  <c r="D24" i="2" s="1"/>
  <c r="D22" i="2"/>
  <c r="C26" i="2"/>
  <c r="H17" i="1"/>
  <c r="H18" i="1"/>
  <c r="M18" i="2" l="1"/>
  <c r="F18" i="2"/>
  <c r="E18" i="2"/>
  <c r="L18" i="2"/>
  <c r="K18" i="2"/>
  <c r="I18" i="2"/>
  <c r="N18" i="2"/>
  <c r="E23" i="2" s="1"/>
  <c r="E24" i="2" s="1"/>
  <c r="H18" i="2"/>
  <c r="J18" i="2"/>
  <c r="G18" i="2"/>
  <c r="E33" i="2"/>
  <c r="H19" i="1"/>
  <c r="G31" i="2"/>
  <c r="F31" i="2"/>
  <c r="G33" i="2"/>
  <c r="F33" i="2"/>
  <c r="H29" i="1"/>
  <c r="D26" i="2"/>
  <c r="J17" i="1"/>
  <c r="J19" i="1" s="1"/>
  <c r="J19" i="2" s="1"/>
  <c r="J18" i="1"/>
  <c r="I17" i="1"/>
  <c r="I18" i="1"/>
  <c r="L30" i="2" l="1"/>
  <c r="N30" i="2"/>
  <c r="M30" i="2"/>
  <c r="K30" i="2"/>
  <c r="I30" i="2"/>
  <c r="E22" i="2"/>
  <c r="G30" i="2"/>
  <c r="J30" i="2"/>
  <c r="E30" i="2"/>
  <c r="F30" i="2"/>
  <c r="H30" i="2"/>
  <c r="H19" i="2"/>
  <c r="H31" i="1"/>
  <c r="I19" i="1"/>
  <c r="I19" i="2" s="1"/>
  <c r="J29" i="1"/>
  <c r="I29" i="1"/>
  <c r="K18" i="1"/>
  <c r="K17" i="1"/>
  <c r="K19" i="1" s="1"/>
  <c r="K19" i="2" s="1"/>
  <c r="G34" i="2" l="1"/>
  <c r="E34" i="2"/>
  <c r="E26" i="2"/>
  <c r="F34" i="2"/>
  <c r="K29" i="1"/>
  <c r="I31" i="1"/>
  <c r="J31" i="1"/>
  <c r="K31" i="1"/>
  <c r="K31" i="2"/>
  <c r="J31" i="2"/>
  <c r="I31" i="2"/>
  <c r="H31" i="2"/>
  <c r="L18" i="1"/>
  <c r="L17" i="1"/>
  <c r="L19" i="1" s="1"/>
  <c r="L19" i="2" s="1"/>
  <c r="L29" i="1" l="1"/>
  <c r="L31" i="1"/>
  <c r="L31" i="2"/>
  <c r="N18" i="1"/>
  <c r="E23" i="1" s="1"/>
  <c r="N17" i="1"/>
  <c r="M17" i="1"/>
  <c r="M29" i="1" s="1"/>
  <c r="M18" i="1"/>
  <c r="N29" i="1" l="1"/>
  <c r="D23" i="1"/>
  <c r="D24" i="1" s="1"/>
  <c r="D22" i="1"/>
  <c r="N2" i="5" s="1"/>
  <c r="M19" i="1"/>
  <c r="N19" i="1"/>
  <c r="E24" i="1"/>
  <c r="F18" i="1"/>
  <c r="N19" i="2" l="1"/>
  <c r="F23" i="2" s="1"/>
  <c r="F24" i="2" s="1"/>
  <c r="N31" i="1"/>
  <c r="E22" i="1"/>
  <c r="Q2" i="5" s="1"/>
  <c r="M30" i="1"/>
  <c r="L30" i="1"/>
  <c r="F30" i="1"/>
  <c r="N30" i="1"/>
  <c r="J30" i="1"/>
  <c r="H30" i="1"/>
  <c r="G30" i="1"/>
  <c r="K30" i="1"/>
  <c r="I30" i="1"/>
  <c r="M19" i="2"/>
  <c r="M31" i="1"/>
  <c r="F33" i="1"/>
  <c r="E33" i="1"/>
  <c r="G33" i="1"/>
  <c r="F23" i="1"/>
  <c r="F24" i="1" s="1"/>
  <c r="F22" i="1"/>
  <c r="D26" i="1"/>
  <c r="E26" i="1"/>
  <c r="E34" i="1" l="1"/>
  <c r="C32" i="5" s="1"/>
  <c r="G34" i="1"/>
  <c r="C33" i="5" s="1"/>
  <c r="F34" i="1"/>
  <c r="F22" i="2"/>
  <c r="F26" i="2" s="1"/>
  <c r="N31" i="2"/>
  <c r="M31" i="2"/>
  <c r="F26" i="1"/>
</calcChain>
</file>

<file path=xl/sharedStrings.xml><?xml version="1.0" encoding="utf-8"?>
<sst xmlns="http://schemas.openxmlformats.org/spreadsheetml/2006/main" count="173" uniqueCount="90">
  <si>
    <t>Total</t>
  </si>
  <si>
    <t>Profit</t>
  </si>
  <si>
    <t>Microsoft 365 E5 (No Teams) - $RRP</t>
  </si>
  <si>
    <t>Partner Delivery Timeline</t>
  </si>
  <si>
    <t>Month 1</t>
  </si>
  <si>
    <t>Month 2</t>
  </si>
  <si>
    <t>Month 3</t>
  </si>
  <si>
    <t>Month 4</t>
  </si>
  <si>
    <t>Month 5</t>
  </si>
  <si>
    <t>Build</t>
  </si>
  <si>
    <t>Launch</t>
  </si>
  <si>
    <t>Month 6</t>
  </si>
  <si>
    <t>Month 7</t>
  </si>
  <si>
    <t>Month 8</t>
  </si>
  <si>
    <t>Month 9</t>
  </si>
  <si>
    <t>Month 10</t>
  </si>
  <si>
    <t>Month 11</t>
  </si>
  <si>
    <t>Month 12</t>
  </si>
  <si>
    <t>Revenue</t>
  </si>
  <si>
    <t>Rebates</t>
  </si>
  <si>
    <t>Total Seats Sold</t>
  </si>
  <si>
    <t>Revenue Growth</t>
  </si>
  <si>
    <t>Profit Growth</t>
  </si>
  <si>
    <t>Monthly Growth Report</t>
  </si>
  <si>
    <t>GTM Seat Target</t>
  </si>
  <si>
    <t>SKU Pricing Breakdown</t>
  </si>
  <si>
    <t>Margin $</t>
  </si>
  <si>
    <t>Buy %</t>
  </si>
  <si>
    <t>Buy $</t>
  </si>
  <si>
    <t>"Net New Customers" Required</t>
  </si>
  <si>
    <t>Total Customers Billed</t>
  </si>
  <si>
    <t>Seats Invoiced</t>
  </si>
  <si>
    <t>Return On Attainment</t>
  </si>
  <si>
    <t>Year 1 Result</t>
  </si>
  <si>
    <t>Year 2 Result</t>
  </si>
  <si>
    <t>Year 3 Result</t>
  </si>
  <si>
    <t>Rebate %</t>
  </si>
  <si>
    <t>Platform</t>
  </si>
  <si>
    <t>Buy % Margin</t>
  </si>
  <si>
    <t>Solution</t>
  </si>
  <si>
    <t>Sell % Margin</t>
  </si>
  <si>
    <t>Solution Buy $</t>
  </si>
  <si>
    <t>Sell Margin $</t>
  </si>
  <si>
    <t>Designation Metrics</t>
  </si>
  <si>
    <t>Net New Customer's' Required</t>
  </si>
  <si>
    <t xml:space="preserve">Microsoft Rebate </t>
  </si>
  <si>
    <t>Revenue - Solution</t>
  </si>
  <si>
    <t>Profit - Solution</t>
  </si>
  <si>
    <t>Licence Buy $</t>
  </si>
  <si>
    <t>Revenue - Licence</t>
  </si>
  <si>
    <t>Profit - Licence</t>
  </si>
  <si>
    <t>Security Solution - Sell Price</t>
  </si>
  <si>
    <t>Subscription Licence - Sell Price</t>
  </si>
  <si>
    <t>RRP $</t>
  </si>
  <si>
    <t>Sell %</t>
  </si>
  <si>
    <t>Your Price $</t>
  </si>
  <si>
    <t>Increase vs Licence Only</t>
  </si>
  <si>
    <t>Solution Designation For Security - Licence vs Solution</t>
  </si>
  <si>
    <t>Seat PM</t>
  </si>
  <si>
    <t>Profit Increase</t>
  </si>
  <si>
    <t>Revenue Increase</t>
  </si>
  <si>
    <t xml:space="preserve">Over 3 Years Your Additional  Profit Is </t>
  </si>
  <si>
    <t>Additional Profit over Licence In 1st Year</t>
  </si>
  <si>
    <t>Solution Sell = Profit In Your Pocket!</t>
  </si>
  <si>
    <t>Microsoft 365 Business Premium</t>
  </si>
  <si>
    <t>Microsoft 365 E3 (No Teams)</t>
  </si>
  <si>
    <t>Microsoft Teams Enterpise</t>
  </si>
  <si>
    <t xml:space="preserve">All pricing shown is ex GST. Monthly pricing, with annual commit. </t>
  </si>
  <si>
    <t>Yes</t>
  </si>
  <si>
    <t>No</t>
  </si>
  <si>
    <t>$RRP</t>
  </si>
  <si>
    <t>Solution $</t>
  </si>
  <si>
    <t>Will You Include a Microsoft 365 Backup In Your Solution? (Recommend)</t>
  </si>
  <si>
    <t>Include</t>
  </si>
  <si>
    <t>What Is The Name Of Your Solution?</t>
  </si>
  <si>
    <t>Microsoft 365 E5 (No Teams)*</t>
  </si>
  <si>
    <t>Enter Your Solution Name</t>
  </si>
  <si>
    <t>SKU Name</t>
  </si>
  <si>
    <t>As discussed in Lesson 5 of the Performance Module, Microsoft 365 E5 is the suggested SKU</t>
  </si>
  <si>
    <t xml:space="preserve">for the five industries identified for our value-based security offer. The other SKUs are listed </t>
  </si>
  <si>
    <t>for when you examine other Industries where E3 and Business Premium may be suitable.</t>
  </si>
  <si>
    <r>
      <t xml:space="preserve">Please note: Microsoft 365 Basic and Standard are not listed, as they provide </t>
    </r>
    <r>
      <rPr>
        <u/>
        <sz val="9"/>
        <color theme="1"/>
        <rFont val="Aptos Narrow"/>
        <family val="2"/>
        <scheme val="minor"/>
      </rPr>
      <t>no included</t>
    </r>
    <r>
      <rPr>
        <sz val="9"/>
        <color theme="1"/>
        <rFont val="Aptos Narrow"/>
        <family val="2"/>
        <scheme val="minor"/>
      </rPr>
      <t xml:space="preserve"> secuirty features.</t>
    </r>
  </si>
  <si>
    <r>
      <t xml:space="preserve">For more details visit: </t>
    </r>
    <r>
      <rPr>
        <i/>
        <sz val="7"/>
        <color theme="4"/>
        <rFont val="Aptos Narrow"/>
        <family val="2"/>
        <scheme val="minor"/>
      </rPr>
      <t>https://www.dickerdata.com.au/data-backup-recovery-distributor</t>
    </r>
    <r>
      <rPr>
        <sz val="7"/>
        <color theme="1"/>
        <rFont val="Aptos Narrow"/>
        <family val="2"/>
        <scheme val="minor"/>
      </rPr>
      <t xml:space="preserve"> or speak with your PDM.</t>
    </r>
  </si>
  <si>
    <t>Did you know Dicker Data offer a wide range of backup solutions for Microsoft 365?</t>
  </si>
  <si>
    <t>Solution Builder For Your Security Offer</t>
  </si>
  <si>
    <t>Enter Microsoft 365 Backup Details</t>
  </si>
  <si>
    <t>Solution Designation For Security - Solution $$$ Breakdown</t>
  </si>
  <si>
    <t>Solution Designation For Security - Licence $$$ Breakdown</t>
  </si>
  <si>
    <t>New Customer Adds</t>
  </si>
  <si>
    <t>Net New Seat Adds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</si>
</sst>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i/>
      <sz val="7"/>
      <color theme="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  <protection locked="0"/>
    </xf>
    <xf numFmtId="44" fontId="0" fillId="0" borderId="0" xfId="0" applyNumberFormat="1"/>
    <xf numFmtId="0" fontId="0" fillId="0" borderId="2" xfId="1" applyFont="1" applyFill="1" applyBorder="1" applyAlignment="1" applyProtection="1">
      <alignment horizontal="center"/>
    </xf>
    <xf numFmtId="44" fontId="0" fillId="0" borderId="2" xfId="1" applyNumberFormat="1" applyFont="1" applyFill="1" applyBorder="1" applyProtection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9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inden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4" fontId="6" fillId="0" borderId="2" xfId="0" applyNumberFormat="1" applyFont="1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44" fontId="6" fillId="0" borderId="4" xfId="0" applyNumberFormat="1" applyFont="1" applyBorder="1"/>
    <xf numFmtId="0" fontId="8" fillId="0" borderId="0" xfId="0" applyFont="1" applyAlignment="1">
      <alignment vertical="center"/>
    </xf>
    <xf numFmtId="10" fontId="0" fillId="0" borderId="2" xfId="0" applyNumberFormat="1" applyBorder="1" applyAlignment="1">
      <alignment horizontal="center"/>
    </xf>
    <xf numFmtId="44" fontId="9" fillId="0" borderId="2" xfId="2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44" fontId="2" fillId="0" borderId="0" xfId="0" applyNumberFormat="1" applyFont="1"/>
    <xf numFmtId="9" fontId="0" fillId="0" borderId="2" xfId="3" applyFont="1" applyBorder="1" applyAlignment="1" applyProtection="1">
      <alignment horizontal="center"/>
    </xf>
    <xf numFmtId="44" fontId="9" fillId="3" borderId="2" xfId="2" applyFont="1" applyFill="1" applyBorder="1" applyAlignment="1" applyProtection="1">
      <alignment horizontal="center"/>
      <protection locked="0"/>
    </xf>
    <xf numFmtId="0" fontId="7" fillId="0" borderId="0" xfId="0" applyFont="1"/>
    <xf numFmtId="44" fontId="7" fillId="0" borderId="0" xfId="0" applyNumberFormat="1" applyFont="1"/>
    <xf numFmtId="0" fontId="12" fillId="0" borderId="0" xfId="0" applyFont="1" applyAlignment="1">
      <alignment horizontal="left"/>
    </xf>
    <xf numFmtId="9" fontId="0" fillId="0" borderId="0" xfId="3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44" fontId="9" fillId="0" borderId="2" xfId="2" applyFont="1" applyFill="1" applyBorder="1" applyAlignment="1" applyProtection="1">
      <alignment horizontal="center"/>
    </xf>
    <xf numFmtId="9" fontId="13" fillId="0" borderId="0" xfId="3" applyFont="1" applyAlignment="1">
      <alignment horizontal="center" vertical="center"/>
    </xf>
    <xf numFmtId="9" fontId="14" fillId="0" borderId="0" xfId="3" applyFont="1" applyAlignment="1">
      <alignment horizontal="center" vertical="center"/>
    </xf>
    <xf numFmtId="0" fontId="15" fillId="0" borderId="0" xfId="0" applyFont="1"/>
    <xf numFmtId="44" fontId="0" fillId="9" borderId="2" xfId="0" applyNumberFormat="1" applyFill="1" applyBorder="1"/>
    <xf numFmtId="9" fontId="0" fillId="0" borderId="0" xfId="0" applyNumberFormat="1" applyAlignment="1">
      <alignment horizontal="left"/>
    </xf>
    <xf numFmtId="9" fontId="0" fillId="0" borderId="2" xfId="0" applyNumberFormat="1" applyBorder="1" applyAlignment="1">
      <alignment horizontal="center"/>
    </xf>
    <xf numFmtId="0" fontId="17" fillId="0" borderId="0" xfId="0" applyFont="1"/>
    <xf numFmtId="44" fontId="0" fillId="0" borderId="5" xfId="2" applyFont="1" applyFill="1" applyBorder="1" applyAlignment="1" applyProtection="1">
      <alignment horizontal="center"/>
    </xf>
    <xf numFmtId="44" fontId="0" fillId="0" borderId="0" xfId="2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 indent="1"/>
      <protection locked="0"/>
    </xf>
    <xf numFmtId="44" fontId="0" fillId="3" borderId="2" xfId="2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9" fontId="0" fillId="3" borderId="3" xfId="0" applyNumberFormat="1" applyFill="1" applyBorder="1" applyAlignment="1" applyProtection="1">
      <alignment horizontal="center"/>
      <protection locked="0"/>
    </xf>
    <xf numFmtId="9" fontId="0" fillId="3" borderId="6" xfId="0" applyNumberFormat="1" applyFill="1" applyBorder="1" applyAlignment="1" applyProtection="1">
      <alignment horizontal="center"/>
      <protection locked="0"/>
    </xf>
    <xf numFmtId="9" fontId="0" fillId="3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A18A"/>
      <color rgb="FFCE6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Revenue - Licence vs Solution Sell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Breakdown'!$D$29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Breakdown'!$E$29:$N$29</c:f>
              <c:numCache>
                <c:formatCode>_("$"* #,##0.00_);_("$"* \(#,##0.00\);_("$"* "-"??_);_(@_)</c:formatCode>
                <c:ptCount val="10"/>
                <c:pt idx="0">
                  <c:v>16380.000000000002</c:v>
                </c:pt>
                <c:pt idx="1">
                  <c:v>49140.000000000007</c:v>
                </c:pt>
                <c:pt idx="2">
                  <c:v>114660.00000000001</c:v>
                </c:pt>
                <c:pt idx="3">
                  <c:v>212940</c:v>
                </c:pt>
                <c:pt idx="4">
                  <c:v>343980</c:v>
                </c:pt>
                <c:pt idx="5">
                  <c:v>507780</c:v>
                </c:pt>
                <c:pt idx="6">
                  <c:v>671580</c:v>
                </c:pt>
                <c:pt idx="7">
                  <c:v>835380</c:v>
                </c:pt>
                <c:pt idx="8">
                  <c:v>999180</c:v>
                </c:pt>
                <c:pt idx="9">
                  <c:v>1162980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Breakdown'!$D$29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Breakdown'!$E$29:$N$29</c:f>
              <c:numCache>
                <c:formatCode>_("$"* #,##0.00_);_("$"* \(#,##0.00\);_("$"* "-"??_);_(@_)</c:formatCode>
                <c:ptCount val="10"/>
                <c:pt idx="0">
                  <c:v>20000</c:v>
                </c:pt>
                <c:pt idx="1">
                  <c:v>60000</c:v>
                </c:pt>
                <c:pt idx="2">
                  <c:v>140000</c:v>
                </c:pt>
                <c:pt idx="3">
                  <c:v>260000</c:v>
                </c:pt>
                <c:pt idx="4">
                  <c:v>420000</c:v>
                </c:pt>
                <c:pt idx="5">
                  <c:v>620000</c:v>
                </c:pt>
                <c:pt idx="6">
                  <c:v>820000</c:v>
                </c:pt>
                <c:pt idx="7">
                  <c:v>1020000</c:v>
                </c:pt>
                <c:pt idx="8">
                  <c:v>1220000</c:v>
                </c:pt>
                <c:pt idx="9">
                  <c:v>1420000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Profit - Licence vs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Breakdown'!$D$30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Breakdown'!$E$30:$N$30</c:f>
              <c:numCache>
                <c:formatCode>_("$"* #,##0.00_);_("$"* \(#,##0.00\);_("$"* "-"??_);_(@_)</c:formatCode>
                <c:ptCount val="10"/>
                <c:pt idx="0">
                  <c:v>2458.0000000000014</c:v>
                </c:pt>
                <c:pt idx="1">
                  <c:v>7374.0000000000036</c:v>
                </c:pt>
                <c:pt idx="2">
                  <c:v>17206.000000000007</c:v>
                </c:pt>
                <c:pt idx="3">
                  <c:v>31954.000000000015</c:v>
                </c:pt>
                <c:pt idx="4">
                  <c:v>51618.000000000029</c:v>
                </c:pt>
                <c:pt idx="5">
                  <c:v>76198.000000000044</c:v>
                </c:pt>
                <c:pt idx="6">
                  <c:v>100778.00000000006</c:v>
                </c:pt>
                <c:pt idx="7">
                  <c:v>125358.00000000007</c:v>
                </c:pt>
                <c:pt idx="8">
                  <c:v>149938.00000000009</c:v>
                </c:pt>
                <c:pt idx="9">
                  <c:v>174518.00000000009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Breakdown'!$D$30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Breakdown'!$E$30:$N$30</c:f>
              <c:numCache>
                <c:formatCode>_("$"* #,##0.00_);_("$"* \(#,##0.00\);_("$"* "-"??_);_(@_)</c:formatCode>
                <c:ptCount val="10"/>
                <c:pt idx="0">
                  <c:v>6078</c:v>
                </c:pt>
                <c:pt idx="1">
                  <c:v>18234</c:v>
                </c:pt>
                <c:pt idx="2">
                  <c:v>42546</c:v>
                </c:pt>
                <c:pt idx="3">
                  <c:v>79014</c:v>
                </c:pt>
                <c:pt idx="4">
                  <c:v>127638</c:v>
                </c:pt>
                <c:pt idx="5">
                  <c:v>188418</c:v>
                </c:pt>
                <c:pt idx="6">
                  <c:v>249198</c:v>
                </c:pt>
                <c:pt idx="7">
                  <c:v>309978</c:v>
                </c:pt>
                <c:pt idx="8">
                  <c:v>370758</c:v>
                </c:pt>
                <c:pt idx="9">
                  <c:v>431538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</a:t>
                </a:r>
                <a:r>
                  <a:rPr lang="en-AU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Breakdown'!$D$33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Breakdown'!$E$33:$G$33</c:f>
              <c:numCache>
                <c:formatCode>_("$"* #,##0.00_);_("$"* \(#,##0.00\);_("$"* "-"??_);_(@_)</c:formatCode>
                <c:ptCount val="3"/>
                <c:pt idx="0">
                  <c:v>1162980</c:v>
                </c:pt>
                <c:pt idx="1">
                  <c:v>3128580</c:v>
                </c:pt>
                <c:pt idx="2">
                  <c:v>5094180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Breakdown'!$D$33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Breakdown'!$E$33:$G$33</c:f>
              <c:numCache>
                <c:formatCode>_("$"* #,##0.00_);_("$"* \(#,##0.00\);_("$"* "-"??_);_(@_)</c:formatCode>
                <c:ptCount val="3"/>
                <c:pt idx="0">
                  <c:v>1420000</c:v>
                </c:pt>
                <c:pt idx="1">
                  <c:v>3820000</c:v>
                </c:pt>
                <c:pt idx="2">
                  <c:v>6220000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Breakdown'!$D$34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Breakdown'!$E$34:$G$34</c:f>
              <c:numCache>
                <c:formatCode>_("$"* #,##0.00_);_("$"* \(#,##0.00\);_("$"* "-"??_);_(@_)</c:formatCode>
                <c:ptCount val="3"/>
                <c:pt idx="0">
                  <c:v>174518.00000000009</c:v>
                </c:pt>
                <c:pt idx="1">
                  <c:v>469478.00000000023</c:v>
                </c:pt>
                <c:pt idx="2">
                  <c:v>764438.00000000035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Breakdown'!$D$34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Breakdown'!$E$34:$G$34</c:f>
              <c:numCache>
                <c:formatCode>_("$"* #,##0.00_);_("$"* \(#,##0.00\);_("$"* "-"??_);_(@_)</c:formatCode>
                <c:ptCount val="3"/>
                <c:pt idx="0">
                  <c:v>431538</c:v>
                </c:pt>
                <c:pt idx="1">
                  <c:v>1160898</c:v>
                </c:pt>
                <c:pt idx="2">
                  <c:v>1890258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190497</xdr:rowOff>
    </xdr:from>
    <xdr:to>
      <xdr:col>10</xdr:col>
      <xdr:colOff>0</xdr:colOff>
      <xdr:row>17</xdr:row>
      <xdr:rowOff>190496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9E6E0-5ED8-4952-83E9-F02F274C7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190492</xdr:rowOff>
    </xdr:from>
    <xdr:to>
      <xdr:col>10</xdr:col>
      <xdr:colOff>0</xdr:colOff>
      <xdr:row>34</xdr:row>
      <xdr:rowOff>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0601AA-4290-44B5-84CD-D845601E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1252</xdr:colOff>
      <xdr:row>2</xdr:row>
      <xdr:rowOff>190496</xdr:rowOff>
    </xdr:from>
    <xdr:to>
      <xdr:col>17</xdr:col>
      <xdr:colOff>1588</xdr:colOff>
      <xdr:row>18</xdr:row>
      <xdr:rowOff>896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D66A4C-9533-4BB2-AC20-197DFF24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246183</xdr:colOff>
      <xdr:row>18</xdr:row>
      <xdr:rowOff>190493</xdr:rowOff>
    </xdr:from>
    <xdr:to>
      <xdr:col>17</xdr:col>
      <xdr:colOff>1590</xdr:colOff>
      <xdr:row>34</xdr:row>
      <xdr:rowOff>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26F65B-9E1A-4599-AF98-66E293B3B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4D260-0342-41EE-AB4D-0BFA8C65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608" y="197826"/>
          <a:ext cx="1761421" cy="92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F7C7-55A3-85A5-D679-04E7F78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0885" y="197826"/>
          <a:ext cx="175849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106-4345-48D0-AA44-48A8119A8BB5}">
  <dimension ref="B2:G29"/>
  <sheetViews>
    <sheetView showGridLines="0" showRowColHeaders="0" tabSelected="1" zoomScale="150" zoomScaleNormal="150" workbookViewId="0">
      <selection activeCell="C4" sqref="C4:E4"/>
    </sheetView>
  </sheetViews>
  <sheetFormatPr defaultRowHeight="15" x14ac:dyDescent="0.25"/>
  <cols>
    <col min="1" max="1" width="2.140625" customWidth="1"/>
    <col min="2" max="2" width="35.7109375" customWidth="1"/>
    <col min="3" max="3" width="16.140625" style="1" customWidth="1"/>
    <col min="4" max="5" width="16.140625" customWidth="1"/>
  </cols>
  <sheetData>
    <row r="2" spans="2:5" ht="27.75" x14ac:dyDescent="0.45">
      <c r="B2" s="45" t="s">
        <v>84</v>
      </c>
    </row>
    <row r="4" spans="2:5" x14ac:dyDescent="0.25">
      <c r="B4" s="8" t="s">
        <v>74</v>
      </c>
      <c r="C4" s="57" t="s">
        <v>76</v>
      </c>
      <c r="D4" s="58"/>
      <c r="E4" s="59"/>
    </row>
    <row r="6" spans="2:5" x14ac:dyDescent="0.25">
      <c r="B6" s="8" t="s">
        <v>77</v>
      </c>
      <c r="C6" s="9" t="s">
        <v>73</v>
      </c>
      <c r="D6" s="9" t="s">
        <v>70</v>
      </c>
      <c r="E6" s="9" t="s">
        <v>71</v>
      </c>
    </row>
    <row r="7" spans="2:5" x14ac:dyDescent="0.25">
      <c r="B7" t="s">
        <v>75</v>
      </c>
      <c r="C7" s="2" t="s">
        <v>68</v>
      </c>
      <c r="D7" s="46">
        <v>81.900000000000006</v>
      </c>
      <c r="E7" s="12">
        <f>IF(C7="Yes",D7,0)</f>
        <v>81.900000000000006</v>
      </c>
    </row>
    <row r="8" spans="2:5" x14ac:dyDescent="0.25">
      <c r="B8" t="s">
        <v>65</v>
      </c>
      <c r="C8" s="2" t="s">
        <v>69</v>
      </c>
      <c r="D8" s="46">
        <v>53.3</v>
      </c>
      <c r="E8" s="12">
        <f>IF(C8="Yes",D8,0)</f>
        <v>0</v>
      </c>
    </row>
    <row r="9" spans="2:5" x14ac:dyDescent="0.25">
      <c r="B9" t="s">
        <v>66</v>
      </c>
      <c r="C9" s="2" t="s">
        <v>69</v>
      </c>
      <c r="D9" s="46">
        <v>7.9</v>
      </c>
      <c r="E9" s="12">
        <f>IF(C9="Yes",D9,0)</f>
        <v>0</v>
      </c>
    </row>
    <row r="10" spans="2:5" x14ac:dyDescent="0.25">
      <c r="B10" t="s">
        <v>64</v>
      </c>
      <c r="C10" s="2" t="s">
        <v>69</v>
      </c>
      <c r="D10" s="46">
        <v>32.9</v>
      </c>
      <c r="E10" s="12">
        <f>IF(C10="Yes",D10,0)</f>
        <v>0</v>
      </c>
    </row>
    <row r="11" spans="2:5" x14ac:dyDescent="0.25">
      <c r="D11" s="47"/>
      <c r="E11" s="4"/>
    </row>
    <row r="12" spans="2:5" x14ac:dyDescent="0.25">
      <c r="B12" t="s">
        <v>38</v>
      </c>
      <c r="C12" s="3">
        <v>0.15</v>
      </c>
      <c r="D12" s="47"/>
      <c r="E12" s="4"/>
    </row>
    <row r="14" spans="2:5" x14ac:dyDescent="0.25">
      <c r="B14" s="60" t="s">
        <v>72</v>
      </c>
      <c r="C14" s="60"/>
      <c r="D14" s="60"/>
      <c r="E14" s="60"/>
    </row>
    <row r="16" spans="2:5" x14ac:dyDescent="0.25">
      <c r="B16" s="8" t="s">
        <v>77</v>
      </c>
      <c r="C16" s="9" t="s">
        <v>73</v>
      </c>
      <c r="D16" s="9" t="s">
        <v>70</v>
      </c>
      <c r="E16" s="9" t="s">
        <v>71</v>
      </c>
    </row>
    <row r="17" spans="2:7" x14ac:dyDescent="0.25">
      <c r="B17" s="51" t="s">
        <v>85</v>
      </c>
      <c r="C17" s="53" t="s">
        <v>69</v>
      </c>
      <c r="D17" s="52">
        <v>0</v>
      </c>
      <c r="E17" s="12">
        <f>IF(C17="Yes",D17,0)</f>
        <v>0</v>
      </c>
    </row>
    <row r="19" spans="2:7" ht="15.75" thickBot="1" x14ac:dyDescent="0.3">
      <c r="B19" s="48" t="s">
        <v>67</v>
      </c>
      <c r="E19" s="22">
        <f>SUM(E7:E18)</f>
        <v>81.900000000000006</v>
      </c>
    </row>
    <row r="20" spans="2:7" ht="15.75" thickTop="1" x14ac:dyDescent="0.25">
      <c r="F20" s="41"/>
      <c r="G20" s="41"/>
    </row>
    <row r="21" spans="2:7" x14ac:dyDescent="0.25">
      <c r="B21" t="s">
        <v>78</v>
      </c>
    </row>
    <row r="22" spans="2:7" x14ac:dyDescent="0.25">
      <c r="B22" t="s">
        <v>79</v>
      </c>
      <c r="D22" s="41"/>
    </row>
    <row r="23" spans="2:7" x14ac:dyDescent="0.25">
      <c r="B23" t="s">
        <v>80</v>
      </c>
    </row>
    <row r="25" spans="2:7" x14ac:dyDescent="0.25">
      <c r="B25" s="55" t="s">
        <v>81</v>
      </c>
      <c r="C25" s="56"/>
      <c r="D25" s="55"/>
      <c r="E25" s="55"/>
    </row>
    <row r="27" spans="2:7" x14ac:dyDescent="0.25">
      <c r="B27" t="s">
        <v>83</v>
      </c>
    </row>
    <row r="28" spans="2:7" x14ac:dyDescent="0.25">
      <c r="B28" s="54" t="s">
        <v>82</v>
      </c>
      <c r="C28" s="50"/>
      <c r="E28" s="49" t="s">
        <v>68</v>
      </c>
    </row>
    <row r="29" spans="2:7" x14ac:dyDescent="0.25">
      <c r="E29" s="49" t="s">
        <v>69</v>
      </c>
    </row>
  </sheetData>
  <sheetProtection algorithmName="SHA-512" hashValue="iUVKGuf/c/eqP+3NTHjk7kS3j1UUjPOCyf3/9TZUZF8rUAmFSHR7Bq6XPFGvbZGVYzLaPaugwyBLeyTKLAdApQ==" saltValue="rCKTqatw4EJA9cgV9/OITQ==" spinCount="100000" sheet="1" objects="1" scenarios="1" selectLockedCells="1"/>
  <mergeCells count="2">
    <mergeCell ref="C4:E4"/>
    <mergeCell ref="B14:E14"/>
  </mergeCells>
  <dataValidations count="1">
    <dataValidation type="list" allowBlank="1" showInputMessage="1" showErrorMessage="1" sqref="C17 C7:C11" xr:uid="{31ADFB59-CA2E-4977-82FD-66676AFDEEF1}">
      <formula1>$E$28:$E$29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0F3F-CC4A-4496-8052-BCEDB332C274}">
  <dimension ref="B1:S39"/>
  <sheetViews>
    <sheetView showGridLines="0" showRowColHeaders="0" zoomScale="150" zoomScaleNormal="150" workbookViewId="0">
      <selection activeCell="C6" sqref="C6:C7"/>
    </sheetView>
  </sheetViews>
  <sheetFormatPr defaultRowHeight="15" x14ac:dyDescent="0.25"/>
  <cols>
    <col min="1" max="1" width="2.140625" customWidth="1"/>
    <col min="2" max="2" width="35.7109375" customWidth="1"/>
    <col min="3" max="3" width="16.140625" bestFit="1" customWidth="1"/>
    <col min="4" max="4" width="3.7109375" style="1" customWidth="1"/>
    <col min="11" max="11" width="3.7109375" customWidth="1"/>
    <col min="19" max="19" width="12.140625" bestFit="1" customWidth="1"/>
  </cols>
  <sheetData>
    <row r="1" spans="2:19" ht="15" customHeight="1" x14ac:dyDescent="0.25"/>
    <row r="2" spans="2:19" ht="28.5" x14ac:dyDescent="0.45">
      <c r="B2" s="7" t="s">
        <v>57</v>
      </c>
      <c r="L2" s="36"/>
      <c r="M2" s="37" t="s">
        <v>60</v>
      </c>
      <c r="N2" s="39">
        <f>(('3. Solution $$$ Breakdown'!D22-'4. Licence $$$ Breakdown'!D22)/'4. Licence $$$ Breakdown'!D22)</f>
        <v>0.22100122100122099</v>
      </c>
      <c r="O2" s="36"/>
      <c r="P2" s="37" t="s">
        <v>59</v>
      </c>
      <c r="Q2" s="40">
        <f>(('3. Solution $$$ Breakdown'!E22-'4. Licence $$$ Breakdown'!E22)/'4. Licence $$$ Breakdown'!E22)</f>
        <v>1.4727420667209101</v>
      </c>
    </row>
    <row r="3" spans="2:19" ht="15" customHeight="1" x14ac:dyDescent="0.25"/>
    <row r="4" spans="2:19" x14ac:dyDescent="0.25">
      <c r="B4" s="66" t="s">
        <v>43</v>
      </c>
      <c r="C4" s="67"/>
      <c r="D4" s="14"/>
    </row>
    <row r="5" spans="2:19" ht="15" customHeight="1" x14ac:dyDescent="0.3">
      <c r="D5" s="27"/>
      <c r="S5" s="35"/>
    </row>
    <row r="6" spans="2:19" x14ac:dyDescent="0.25">
      <c r="B6" s="15" t="s">
        <v>44</v>
      </c>
      <c r="C6" s="2">
        <v>10</v>
      </c>
      <c r="S6" s="35"/>
    </row>
    <row r="7" spans="2:19" x14ac:dyDescent="0.25">
      <c r="B7" t="s">
        <v>24</v>
      </c>
      <c r="C7" s="2">
        <v>200</v>
      </c>
    </row>
    <row r="8" spans="2:19" x14ac:dyDescent="0.25">
      <c r="C8" s="1"/>
    </row>
    <row r="9" spans="2:19" x14ac:dyDescent="0.25">
      <c r="B9" t="s">
        <v>45</v>
      </c>
      <c r="C9" s="3">
        <v>0.04</v>
      </c>
    </row>
    <row r="11" spans="2:19" x14ac:dyDescent="0.25">
      <c r="B11" s="61" t="s">
        <v>52</v>
      </c>
      <c r="C11" s="61"/>
      <c r="D11" s="9"/>
    </row>
    <row r="12" spans="2:19" ht="15" customHeight="1" x14ac:dyDescent="0.3">
      <c r="B12" s="28"/>
      <c r="C12" s="28"/>
    </row>
    <row r="13" spans="2:19" x14ac:dyDescent="0.25">
      <c r="B13" s="8" t="s">
        <v>37</v>
      </c>
      <c r="C13" s="9" t="s">
        <v>58</v>
      </c>
    </row>
    <row r="14" spans="2:19" x14ac:dyDescent="0.25">
      <c r="B14" t="s">
        <v>2</v>
      </c>
      <c r="C14" s="42">
        <f>'1. Build Your Solution Offer'!E19</f>
        <v>81.900000000000006</v>
      </c>
    </row>
    <row r="15" spans="2:19" x14ac:dyDescent="0.25">
      <c r="B15" t="s">
        <v>38</v>
      </c>
      <c r="C15" s="44">
        <f>'1. Build Your Solution Offer'!C12</f>
        <v>0.15</v>
      </c>
    </row>
    <row r="16" spans="2:19" x14ac:dyDescent="0.25">
      <c r="B16" t="s">
        <v>48</v>
      </c>
      <c r="C16" s="12">
        <f>TRUNC(C14-(C15*C14),2)</f>
        <v>69.61</v>
      </c>
    </row>
    <row r="17" spans="2:3" x14ac:dyDescent="0.25">
      <c r="B17" t="s">
        <v>42</v>
      </c>
      <c r="C17" s="12">
        <f>C14-C16</f>
        <v>12.290000000000006</v>
      </c>
    </row>
    <row r="18" spans="2:3" x14ac:dyDescent="0.25">
      <c r="C18" s="29"/>
    </row>
    <row r="20" spans="2:3" x14ac:dyDescent="0.25">
      <c r="B20" s="62" t="s">
        <v>51</v>
      </c>
      <c r="C20" s="63"/>
    </row>
    <row r="21" spans="2:3" ht="15" customHeight="1" x14ac:dyDescent="0.3">
      <c r="B21" s="28"/>
      <c r="C21" s="28"/>
    </row>
    <row r="22" spans="2:3" x14ac:dyDescent="0.25">
      <c r="B22" s="8" t="s">
        <v>39</v>
      </c>
      <c r="C22" s="9" t="s">
        <v>58</v>
      </c>
    </row>
    <row r="23" spans="2:3" x14ac:dyDescent="0.25">
      <c r="B23" s="43" t="str">
        <f>'1. Build Your Solution Offer'!C4</f>
        <v>Enter Your Solution Name</v>
      </c>
      <c r="C23" s="31">
        <v>100</v>
      </c>
    </row>
    <row r="24" spans="2:3" x14ac:dyDescent="0.25">
      <c r="B24" s="10" t="s">
        <v>41</v>
      </c>
      <c r="C24" s="38">
        <f>C16</f>
        <v>69.61</v>
      </c>
    </row>
    <row r="25" spans="2:3" x14ac:dyDescent="0.25">
      <c r="B25" s="10" t="s">
        <v>42</v>
      </c>
      <c r="C25" s="26">
        <f>C23-C24</f>
        <v>30.39</v>
      </c>
    </row>
    <row r="26" spans="2:3" x14ac:dyDescent="0.25">
      <c r="B26" t="s">
        <v>40</v>
      </c>
      <c r="C26" s="30">
        <f>TRUNC((C25/C23),2)</f>
        <v>0.3</v>
      </c>
    </row>
    <row r="27" spans="2:3" x14ac:dyDescent="0.25">
      <c r="B27" s="1"/>
      <c r="C27" s="1"/>
    </row>
    <row r="28" spans="2:3" x14ac:dyDescent="0.25">
      <c r="B28" s="9"/>
      <c r="C28" s="9"/>
    </row>
    <row r="29" spans="2:3" ht="15" customHeight="1" x14ac:dyDescent="0.25">
      <c r="B29" s="64" t="s">
        <v>63</v>
      </c>
      <c r="C29" s="65"/>
    </row>
    <row r="30" spans="2:3" x14ac:dyDescent="0.25">
      <c r="C30" s="9"/>
    </row>
    <row r="31" spans="2:3" x14ac:dyDescent="0.25">
      <c r="B31" s="8" t="s">
        <v>56</v>
      </c>
    </row>
    <row r="32" spans="2:3" x14ac:dyDescent="0.25">
      <c r="B32" s="10" t="s">
        <v>62</v>
      </c>
      <c r="C32" s="4">
        <f>'3. Solution $$$ Breakdown'!E34-'4. Licence $$$ Breakdown'!E34</f>
        <v>257019.99999999991</v>
      </c>
    </row>
    <row r="33" spans="2:3" x14ac:dyDescent="0.25">
      <c r="B33" s="10" t="s">
        <v>61</v>
      </c>
      <c r="C33" s="4">
        <f>'3. Solution $$$ Breakdown'!G34-'4. Licence $$$ Breakdown'!G34</f>
        <v>1125819.9999999995</v>
      </c>
    </row>
    <row r="34" spans="2:3" x14ac:dyDescent="0.25">
      <c r="B34" s="8"/>
    </row>
    <row r="39" spans="2:3" x14ac:dyDescent="0.25">
      <c r="B39" s="24"/>
    </row>
  </sheetData>
  <sheetProtection algorithmName="SHA-512" hashValue="Oc1A1ApvrELYTzUuhbB3ZufSMd3bUB3TNFKccyVLeljD78b86DFIJLPC9IoBbrA9J4jFPSxJoVptPnvvCApmyw==" saltValue="IAXW9lQkbGCs7meU1d2Jew==" spinCount="100000" sheet="1" objects="1" scenarios="1" selectLockedCells="1"/>
  <mergeCells count="4">
    <mergeCell ref="B11:C11"/>
    <mergeCell ref="B20:C20"/>
    <mergeCell ref="B29:C29"/>
    <mergeCell ref="B4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FB5-5710-4BF6-A346-CF411C2F08EC}">
  <dimension ref="B2:N34"/>
  <sheetViews>
    <sheetView showGridLines="0" showRowColHeaders="0" zoomScale="150" zoomScaleNormal="150" workbookViewId="0">
      <selection activeCell="E11" sqref="E11"/>
    </sheetView>
  </sheetViews>
  <sheetFormatPr defaultRowHeight="15" x14ac:dyDescent="0.2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 x14ac:dyDescent="0.45">
      <c r="B2" s="7" t="s">
        <v>86</v>
      </c>
    </row>
    <row r="4" spans="2:14" x14ac:dyDescent="0.25">
      <c r="B4" s="8" t="s">
        <v>25</v>
      </c>
      <c r="C4" s="9" t="s">
        <v>55</v>
      </c>
      <c r="D4" s="9" t="s">
        <v>54</v>
      </c>
      <c r="E4" s="9" t="s">
        <v>28</v>
      </c>
      <c r="F4" s="9" t="s">
        <v>26</v>
      </c>
      <c r="H4" s="9" t="s">
        <v>36</v>
      </c>
    </row>
    <row r="5" spans="2:14" x14ac:dyDescent="0.25">
      <c r="B5" s="43" t="str">
        <f>'1. Build Your Solution Offer'!C4</f>
        <v>Enter Your Solution Name</v>
      </c>
      <c r="C5" s="11">
        <f>'2. Solution vs Licence ROI'!C23</f>
        <v>100</v>
      </c>
      <c r="D5" s="25">
        <f>'2. Solution vs Licence ROI'!C26</f>
        <v>0.3</v>
      </c>
      <c r="E5" s="11">
        <f>'2. Solution vs Licence ROI'!C24</f>
        <v>69.61</v>
      </c>
      <c r="F5" s="12">
        <f>'2. Solution vs Licence ROI'!C25</f>
        <v>30.39</v>
      </c>
      <c r="H5" s="25">
        <f>'2. Solution vs Licence ROI'!C9</f>
        <v>0.04</v>
      </c>
    </row>
    <row r="6" spans="2:14" x14ac:dyDescent="0.25">
      <c r="C6" s="13"/>
      <c r="E6" s="10"/>
      <c r="G6" s="14"/>
      <c r="H6" s="4"/>
      <c r="I6" s="4"/>
    </row>
    <row r="7" spans="2:14" x14ac:dyDescent="0.25">
      <c r="B7" s="15" t="s">
        <v>29</v>
      </c>
      <c r="C7" s="18">
        <f>'2. Solution vs Licence ROI'!C6</f>
        <v>10</v>
      </c>
      <c r="D7" s="16" t="str">
        <f>IF(C7&lt;10,"Error: Designation Requires 10 'Net New Customers'","")</f>
        <v/>
      </c>
    </row>
    <row r="8" spans="2:14" x14ac:dyDescent="0.25">
      <c r="B8" t="s">
        <v>24</v>
      </c>
      <c r="C8" s="18">
        <f>'2. Solution vs Licence ROI'!C7</f>
        <v>200</v>
      </c>
      <c r="D8" s="16" t="str">
        <f>IF(C8&lt;25,"Error: Designation Requires '25 Seat Add' Minimum","")</f>
        <v/>
      </c>
    </row>
    <row r="10" spans="2:14" x14ac:dyDescent="0.25">
      <c r="B10" s="8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11</v>
      </c>
      <c r="I10" s="9" t="s">
        <v>12</v>
      </c>
      <c r="J10" s="9" t="s">
        <v>13</v>
      </c>
      <c r="K10" s="9" t="s">
        <v>14</v>
      </c>
      <c r="L10" s="9" t="s">
        <v>15</v>
      </c>
      <c r="M10" s="9" t="s">
        <v>16</v>
      </c>
      <c r="N10" s="9" t="s">
        <v>17</v>
      </c>
    </row>
    <row r="11" spans="2:14" x14ac:dyDescent="0.25">
      <c r="B11" t="s">
        <v>88</v>
      </c>
      <c r="C11" s="17" t="s">
        <v>9</v>
      </c>
      <c r="D11" s="17" t="s">
        <v>10</v>
      </c>
      <c r="E11" s="2">
        <v>1</v>
      </c>
      <c r="F11" s="2">
        <v>1</v>
      </c>
      <c r="G11" s="2">
        <v>2</v>
      </c>
      <c r="H11" s="2">
        <v>2</v>
      </c>
      <c r="I11" s="2">
        <v>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2" spans="2:14" x14ac:dyDescent="0.25">
      <c r="B12" t="s">
        <v>89</v>
      </c>
      <c r="C12" s="17" t="s">
        <v>9</v>
      </c>
      <c r="D12" s="17" t="s">
        <v>10</v>
      </c>
      <c r="E12" s="18">
        <f>E11*C8</f>
        <v>200</v>
      </c>
      <c r="F12" s="18">
        <f>F11*C8</f>
        <v>200</v>
      </c>
      <c r="G12" s="18">
        <f>G11*C8</f>
        <v>400</v>
      </c>
      <c r="H12" s="18">
        <f>H11*C8</f>
        <v>400</v>
      </c>
      <c r="I12" s="18">
        <f>I11*C8</f>
        <v>400</v>
      </c>
      <c r="J12" s="18">
        <f>J11*C8</f>
        <v>400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 x14ac:dyDescent="0.25">
      <c r="B14" s="8" t="s">
        <v>23</v>
      </c>
    </row>
    <row r="15" spans="2:14" x14ac:dyDescent="0.25">
      <c r="B15" t="s">
        <v>30</v>
      </c>
      <c r="C15" s="17" t="s">
        <v>9</v>
      </c>
      <c r="D15" s="17" t="s">
        <v>10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 x14ac:dyDescent="0.25">
      <c r="B16" s="10" t="s">
        <v>20</v>
      </c>
      <c r="C16" s="17" t="s">
        <v>9</v>
      </c>
      <c r="D16" s="17" t="s">
        <v>10</v>
      </c>
      <c r="E16" s="5">
        <f>E12</f>
        <v>200</v>
      </c>
      <c r="F16" s="18">
        <f>SUM(E12:F12)</f>
        <v>400</v>
      </c>
      <c r="G16" s="18">
        <f>SUM(E12:G12)</f>
        <v>800</v>
      </c>
      <c r="H16" s="18">
        <f>SUM(E12:H12)</f>
        <v>1200</v>
      </c>
      <c r="I16" s="18">
        <f>SUM(E12:I12)</f>
        <v>1600</v>
      </c>
      <c r="J16" s="18">
        <f>SUM(E12:J12)</f>
        <v>2000</v>
      </c>
      <c r="K16" s="18">
        <f>SUM(E12:K12)</f>
        <v>2000</v>
      </c>
      <c r="L16" s="18">
        <f>SUM(E12:L12)</f>
        <v>2000</v>
      </c>
      <c r="M16" s="18">
        <f>SUM(E12:M12)</f>
        <v>2000</v>
      </c>
      <c r="N16" s="18">
        <f>SUM(E12:N12)</f>
        <v>2000</v>
      </c>
    </row>
    <row r="17" spans="2:14" x14ac:dyDescent="0.25">
      <c r="B17" s="10" t="s">
        <v>21</v>
      </c>
      <c r="C17" s="17" t="s">
        <v>9</v>
      </c>
      <c r="D17" s="17" t="s">
        <v>10</v>
      </c>
      <c r="E17" s="6">
        <f>E16*C5</f>
        <v>20000</v>
      </c>
      <c r="F17" s="6">
        <f>F16*C5</f>
        <v>40000</v>
      </c>
      <c r="G17" s="6">
        <f>G16*C5</f>
        <v>80000</v>
      </c>
      <c r="H17" s="6">
        <f>H16*C5</f>
        <v>120000</v>
      </c>
      <c r="I17" s="6">
        <f>I16*C5</f>
        <v>160000</v>
      </c>
      <c r="J17" s="6">
        <f>J16*C5</f>
        <v>200000</v>
      </c>
      <c r="K17" s="6">
        <f>K16*C5</f>
        <v>200000</v>
      </c>
      <c r="L17" s="6">
        <f>L16*C5</f>
        <v>200000</v>
      </c>
      <c r="M17" s="6">
        <f>M16*C5</f>
        <v>200000</v>
      </c>
      <c r="N17" s="6">
        <f>N16*C5</f>
        <v>200000</v>
      </c>
    </row>
    <row r="18" spans="2:14" x14ac:dyDescent="0.25">
      <c r="B18" s="10" t="s">
        <v>22</v>
      </c>
      <c r="C18" s="17" t="s">
        <v>9</v>
      </c>
      <c r="D18" s="17" t="s">
        <v>10</v>
      </c>
      <c r="E18" s="6">
        <f>E16*F5</f>
        <v>6078</v>
      </c>
      <c r="F18" s="6">
        <f>F16*F5</f>
        <v>12156</v>
      </c>
      <c r="G18" s="6">
        <f>G16*F5</f>
        <v>24312</v>
      </c>
      <c r="H18" s="6">
        <f>H16*F5</f>
        <v>36468</v>
      </c>
      <c r="I18" s="6">
        <f>I16*F5</f>
        <v>48624</v>
      </c>
      <c r="J18" s="6">
        <f>J16*F5</f>
        <v>60780</v>
      </c>
      <c r="K18" s="6">
        <f>K16*F5</f>
        <v>60780</v>
      </c>
      <c r="L18" s="6">
        <f>L16*F5</f>
        <v>60780</v>
      </c>
      <c r="M18" s="6">
        <f>M16*F5</f>
        <v>60780</v>
      </c>
      <c r="N18" s="6">
        <f>N16*F5</f>
        <v>60780</v>
      </c>
    </row>
    <row r="19" spans="2:14" x14ac:dyDescent="0.25">
      <c r="B19" s="10" t="s">
        <v>19</v>
      </c>
      <c r="C19" s="17" t="s">
        <v>9</v>
      </c>
      <c r="D19" s="17" t="s">
        <v>10</v>
      </c>
      <c r="E19" s="6" t="str">
        <f>'4. Licence $$$ Breakdown'!E19</f>
        <v/>
      </c>
      <c r="F19" s="6" t="str">
        <f>'4. Licence $$$ Breakdown'!F19</f>
        <v/>
      </c>
      <c r="G19" s="6" t="str">
        <f>'4. Licence $$$ Breakdown'!G19</f>
        <v/>
      </c>
      <c r="H19" s="6" t="str">
        <f>'4. Licence $$$ Breakdown'!H19</f>
        <v/>
      </c>
      <c r="I19" s="6" t="str">
        <f>'4. Licence $$$ Breakdown'!I19</f>
        <v/>
      </c>
      <c r="J19" s="6">
        <f>'4. Licence $$$ Breakdown'!J19</f>
        <v>6552</v>
      </c>
      <c r="K19" s="6">
        <f>'4. Licence $$$ Breakdown'!K19</f>
        <v>6552</v>
      </c>
      <c r="L19" s="6">
        <f>'4. Licence $$$ Breakdown'!L19</f>
        <v>6552</v>
      </c>
      <c r="M19" s="6">
        <f>'4. Licence $$$ Breakdown'!M19</f>
        <v>6552</v>
      </c>
      <c r="N19" s="6">
        <f>'4. Licence $$$ Breakdown'!N19</f>
        <v>6552</v>
      </c>
    </row>
    <row r="20" spans="2:14" x14ac:dyDescent="0.25">
      <c r="B20" s="10"/>
      <c r="C20"/>
    </row>
    <row r="21" spans="2:14" x14ac:dyDescent="0.25">
      <c r="B21" s="8" t="s">
        <v>32</v>
      </c>
      <c r="C21" s="9" t="s">
        <v>31</v>
      </c>
      <c r="D21" s="9" t="s">
        <v>18</v>
      </c>
      <c r="E21" s="9" t="s">
        <v>1</v>
      </c>
      <c r="F21" s="9" t="s">
        <v>19</v>
      </c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t="s">
        <v>33</v>
      </c>
      <c r="C22" s="18">
        <f>SUM(E16:N16)</f>
        <v>14200</v>
      </c>
      <c r="D22" s="11">
        <f>SUM(E17:N17)</f>
        <v>1420000</v>
      </c>
      <c r="E22" s="19">
        <f>SUM(E18:N18)</f>
        <v>431538</v>
      </c>
      <c r="F22" s="20">
        <f>SUM(E19:N19)</f>
        <v>32760</v>
      </c>
      <c r="G22" s="4"/>
      <c r="I22" s="4"/>
      <c r="J22" s="4"/>
      <c r="K22" s="4"/>
      <c r="L22" s="4"/>
      <c r="M22" s="4"/>
      <c r="N22" s="4"/>
    </row>
    <row r="23" spans="2:14" x14ac:dyDescent="0.25">
      <c r="B23" t="s">
        <v>34</v>
      </c>
      <c r="C23" s="18">
        <f>N16*12</f>
        <v>24000</v>
      </c>
      <c r="D23" s="11">
        <f>N17*12</f>
        <v>2400000</v>
      </c>
      <c r="E23" s="19">
        <f>N18*12</f>
        <v>729360</v>
      </c>
      <c r="F23" s="20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t="s">
        <v>35</v>
      </c>
      <c r="C24" s="18">
        <f>C23</f>
        <v>24000</v>
      </c>
      <c r="D24" s="11">
        <f>D23</f>
        <v>2400000</v>
      </c>
      <c r="E24" s="20">
        <f>E23</f>
        <v>729360</v>
      </c>
      <c r="F24" s="20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 x14ac:dyDescent="0.25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 x14ac:dyDescent="0.3">
      <c r="B26" t="s">
        <v>0</v>
      </c>
      <c r="C26" s="21">
        <f>SUM(C22:C24)</f>
        <v>62200</v>
      </c>
      <c r="D26" s="22">
        <f>SUM(D22:D24)</f>
        <v>6220000</v>
      </c>
      <c r="E26" s="23">
        <f>SUM(E22:E24)</f>
        <v>1890258</v>
      </c>
      <c r="F26" s="23">
        <f>SUM(F22:F24)</f>
        <v>190008</v>
      </c>
      <c r="K26" s="1"/>
      <c r="L26" s="1"/>
      <c r="M26" s="1"/>
      <c r="N26" s="1"/>
    </row>
    <row r="27" spans="2:14" ht="15.75" thickTop="1" x14ac:dyDescent="0.25"/>
    <row r="28" spans="2:14" x14ac:dyDescent="0.25">
      <c r="B28" s="34"/>
    </row>
    <row r="29" spans="2:14" x14ac:dyDescent="0.25">
      <c r="D29" s="32" t="s">
        <v>46</v>
      </c>
      <c r="E29" s="33">
        <f>E17</f>
        <v>20000</v>
      </c>
      <c r="F29" s="33">
        <f>SUM(E17:F17)</f>
        <v>60000</v>
      </c>
      <c r="G29" s="33">
        <f>SUM(E17:G17)</f>
        <v>140000</v>
      </c>
      <c r="H29" s="33">
        <f>SUM(E17:H17)</f>
        <v>260000</v>
      </c>
      <c r="I29" s="33">
        <f>SUM(E17:I17)</f>
        <v>420000</v>
      </c>
      <c r="J29" s="33">
        <f>SUM(E17:J17)</f>
        <v>620000</v>
      </c>
      <c r="K29" s="33">
        <f>SUM(E17:K17)</f>
        <v>820000</v>
      </c>
      <c r="L29" s="33">
        <f>SUM(E17:L17)</f>
        <v>1020000</v>
      </c>
      <c r="M29" s="33">
        <f>SUM(E17:M17)</f>
        <v>1220000</v>
      </c>
      <c r="N29" s="33">
        <f>SUM(E17:N17)</f>
        <v>1420000</v>
      </c>
    </row>
    <row r="30" spans="2:14" x14ac:dyDescent="0.25">
      <c r="D30" s="32" t="s">
        <v>47</v>
      </c>
      <c r="E30" s="33">
        <f>E18</f>
        <v>6078</v>
      </c>
      <c r="F30" s="33">
        <f>SUM(E18:F18)</f>
        <v>18234</v>
      </c>
      <c r="G30" s="33">
        <f>SUM(E18:G18)</f>
        <v>42546</v>
      </c>
      <c r="H30" s="33">
        <f>SUM(E18:H18)</f>
        <v>79014</v>
      </c>
      <c r="I30" s="33">
        <f>SUM(E18:I18)</f>
        <v>127638</v>
      </c>
      <c r="J30" s="33">
        <f>SUM(E18:J18)</f>
        <v>188418</v>
      </c>
      <c r="K30" s="33">
        <f>SUM(E18:K18)</f>
        <v>249198</v>
      </c>
      <c r="L30" s="33">
        <f>SUM(E18:L18)</f>
        <v>309978</v>
      </c>
      <c r="M30" s="33">
        <f>SUM(E18:M18)</f>
        <v>370758</v>
      </c>
      <c r="N30" s="33">
        <f>SUM(E18:N18)</f>
        <v>431538</v>
      </c>
    </row>
    <row r="31" spans="2:14" x14ac:dyDescent="0.25">
      <c r="D31" s="32" t="s">
        <v>19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6552</v>
      </c>
      <c r="K31" s="33">
        <f>SUM(E19:K19)</f>
        <v>13104</v>
      </c>
      <c r="L31" s="33">
        <f>SUM(E19:L19)</f>
        <v>19656</v>
      </c>
      <c r="M31" s="33">
        <f>SUM(E19:M19)</f>
        <v>26208</v>
      </c>
      <c r="N31" s="33">
        <f>SUM(E19:N19)</f>
        <v>32760</v>
      </c>
    </row>
    <row r="32" spans="2:14" x14ac:dyDescent="0.25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 x14ac:dyDescent="0.25">
      <c r="C33" s="4"/>
      <c r="D33" s="32" t="s">
        <v>46</v>
      </c>
      <c r="E33" s="33">
        <f>D22</f>
        <v>1420000</v>
      </c>
      <c r="F33" s="33">
        <f>SUM(D22:D23)</f>
        <v>3820000</v>
      </c>
      <c r="G33" s="33">
        <f>SUM(D22:D24)</f>
        <v>6220000</v>
      </c>
      <c r="H33" s="32"/>
      <c r="I33" s="32"/>
      <c r="J33" s="32"/>
      <c r="K33" s="32"/>
      <c r="L33" s="32"/>
      <c r="M33" s="32"/>
      <c r="N33" s="32"/>
    </row>
    <row r="34" spans="3:14" x14ac:dyDescent="0.25">
      <c r="D34" s="32" t="s">
        <v>47</v>
      </c>
      <c r="E34" s="33">
        <f>E22</f>
        <v>431538</v>
      </c>
      <c r="F34" s="33">
        <f>SUM(E22:E23)</f>
        <v>1160898</v>
      </c>
      <c r="G34" s="33">
        <f>SUM(E22:E24)</f>
        <v>1890258</v>
      </c>
      <c r="H34" s="32"/>
      <c r="I34" s="32"/>
      <c r="J34" s="32"/>
      <c r="K34" s="32"/>
      <c r="L34" s="32"/>
      <c r="M34" s="32"/>
      <c r="N34" s="32"/>
    </row>
  </sheetData>
  <sheetProtection algorithmName="SHA-512" hashValue="7E2kT+ri6P/hpvksNh8Pkryr8rLpUrZBqqECwjtZ6C5tkxZAABXPDqjA4CYAsrC7B1CmuWhD1Yirw3ETICwMzw==" saltValue="JsxZfpq1XgYKpMsKqDBvdA==" spinCount="100000" sheet="1" objects="1" scenarios="1" selectLockedCells="1"/>
  <conditionalFormatting sqref="C7">
    <cfRule type="cellIs" dxfId="5" priority="1" operator="lessThan">
      <formula>10</formula>
    </cfRule>
  </conditionalFormatting>
  <conditionalFormatting sqref="C8">
    <cfRule type="cellIs" dxfId="4" priority="2" operator="lessThan">
      <formula>25</formula>
    </cfRule>
  </conditionalFormatting>
  <conditionalFormatting sqref="E15:N15">
    <cfRule type="cellIs" dxfId="3" priority="3" operator="greaterThan">
      <formula>$C$7-1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E8A-7767-45C2-9FB6-762462833FA0}">
  <dimension ref="B2:N34"/>
  <sheetViews>
    <sheetView showGridLines="0" showRowColHeaders="0" zoomScale="150" zoomScaleNormal="150" workbookViewId="0">
      <selection sqref="A1:A1048576"/>
    </sheetView>
  </sheetViews>
  <sheetFormatPr defaultRowHeight="15" x14ac:dyDescent="0.2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 x14ac:dyDescent="0.45">
      <c r="B2" s="7" t="s">
        <v>87</v>
      </c>
    </row>
    <row r="4" spans="2:14" x14ac:dyDescent="0.25">
      <c r="B4" s="8" t="s">
        <v>25</v>
      </c>
      <c r="C4" s="9" t="s">
        <v>53</v>
      </c>
      <c r="D4" s="9" t="s">
        <v>27</v>
      </c>
      <c r="E4" s="9" t="s">
        <v>28</v>
      </c>
      <c r="F4" s="9" t="s">
        <v>26</v>
      </c>
      <c r="H4" s="9" t="s">
        <v>36</v>
      </c>
    </row>
    <row r="5" spans="2:14" x14ac:dyDescent="0.25">
      <c r="B5" s="10" t="s">
        <v>2</v>
      </c>
      <c r="C5" s="11">
        <f>'2. Solution vs Licence ROI'!C14</f>
        <v>81.900000000000006</v>
      </c>
      <c r="D5" s="25">
        <f>'2. Solution vs Licence ROI'!C15</f>
        <v>0.15</v>
      </c>
      <c r="E5" s="11">
        <f>'2. Solution vs Licence ROI'!C16</f>
        <v>69.61</v>
      </c>
      <c r="F5" s="12">
        <f>'2. Solution vs Licence ROI'!C17</f>
        <v>12.290000000000006</v>
      </c>
      <c r="H5" s="25">
        <f>'2. Solution vs Licence ROI'!C9</f>
        <v>0.04</v>
      </c>
    </row>
    <row r="6" spans="2:14" x14ac:dyDescent="0.25">
      <c r="C6" s="13"/>
      <c r="E6" s="10"/>
      <c r="G6" s="14"/>
      <c r="H6" s="4"/>
      <c r="I6" s="4"/>
    </row>
    <row r="7" spans="2:14" x14ac:dyDescent="0.25">
      <c r="B7" s="15" t="s">
        <v>29</v>
      </c>
      <c r="C7" s="18">
        <f>'2. Solution vs Licence ROI'!C6</f>
        <v>10</v>
      </c>
      <c r="D7" s="16" t="str">
        <f>IF(C7&lt;10,"Error: Designation Requires 10 'Net New Customers'","")</f>
        <v/>
      </c>
    </row>
    <row r="8" spans="2:14" x14ac:dyDescent="0.25">
      <c r="B8" t="s">
        <v>24</v>
      </c>
      <c r="C8" s="18">
        <f>'2. Solution vs Licence ROI'!C7</f>
        <v>200</v>
      </c>
      <c r="D8" s="16" t="str">
        <f>IF(C8&lt;25,"Error: Designation Requires '25 Seat Add' Minimum","")</f>
        <v/>
      </c>
    </row>
    <row r="10" spans="2:14" x14ac:dyDescent="0.25">
      <c r="B10" s="8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11</v>
      </c>
      <c r="I10" s="9" t="s">
        <v>12</v>
      </c>
      <c r="J10" s="9" t="s">
        <v>13</v>
      </c>
      <c r="K10" s="9" t="s">
        <v>14</v>
      </c>
      <c r="L10" s="9" t="s">
        <v>15</v>
      </c>
      <c r="M10" s="9" t="s">
        <v>16</v>
      </c>
      <c r="N10" s="9" t="s">
        <v>17</v>
      </c>
    </row>
    <row r="11" spans="2:14" x14ac:dyDescent="0.25">
      <c r="B11" t="s">
        <v>88</v>
      </c>
      <c r="C11" s="17" t="s">
        <v>9</v>
      </c>
      <c r="D11" s="17" t="s">
        <v>10</v>
      </c>
      <c r="E11" s="18">
        <f>'3. Solution $$$ Breakdown'!E11</f>
        <v>1</v>
      </c>
      <c r="F11" s="18">
        <f>'3. Solution $$$ Breakdown'!F11</f>
        <v>1</v>
      </c>
      <c r="G11" s="18">
        <f>'3. Solution $$$ Breakdown'!G11</f>
        <v>2</v>
      </c>
      <c r="H11" s="18">
        <f>'3. Solution $$$ Breakdown'!H11</f>
        <v>2</v>
      </c>
      <c r="I11" s="18">
        <f>'3. Solution $$$ Breakdown'!I11</f>
        <v>2</v>
      </c>
      <c r="J11" s="18">
        <f>'3. Solution $$$ Breakdown'!J11</f>
        <v>2</v>
      </c>
      <c r="K11" s="18">
        <f>'3. Solution $$$ Breakdown'!K11</f>
        <v>0</v>
      </c>
      <c r="L11" s="18">
        <f>'3. Solution $$$ Breakdown'!L11</f>
        <v>0</v>
      </c>
      <c r="M11" s="18">
        <f>'3. Solution $$$ Breakdown'!M11</f>
        <v>0</v>
      </c>
      <c r="N11" s="18">
        <f>'3. Solution $$$ Breakdown'!N11</f>
        <v>0</v>
      </c>
    </row>
    <row r="12" spans="2:14" x14ac:dyDescent="0.25">
      <c r="B12" t="s">
        <v>89</v>
      </c>
      <c r="C12" s="17" t="s">
        <v>9</v>
      </c>
      <c r="D12" s="17" t="s">
        <v>10</v>
      </c>
      <c r="E12" s="18">
        <f>E11*C8</f>
        <v>200</v>
      </c>
      <c r="F12" s="18">
        <f>F11*C8</f>
        <v>200</v>
      </c>
      <c r="G12" s="18">
        <f>G11*C8</f>
        <v>400</v>
      </c>
      <c r="H12" s="18">
        <f>H11*C8</f>
        <v>400</v>
      </c>
      <c r="I12" s="18">
        <f>I11*C8</f>
        <v>400</v>
      </c>
      <c r="J12" s="18">
        <f>J11*C8</f>
        <v>400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 x14ac:dyDescent="0.25">
      <c r="B14" s="8" t="s">
        <v>23</v>
      </c>
    </row>
    <row r="15" spans="2:14" x14ac:dyDescent="0.25">
      <c r="B15" t="s">
        <v>30</v>
      </c>
      <c r="C15" s="17" t="s">
        <v>9</v>
      </c>
      <c r="D15" s="17" t="s">
        <v>10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 x14ac:dyDescent="0.25">
      <c r="B16" s="10" t="s">
        <v>20</v>
      </c>
      <c r="C16" s="17" t="s">
        <v>9</v>
      </c>
      <c r="D16" s="17" t="s">
        <v>10</v>
      </c>
      <c r="E16" s="5">
        <f>E12</f>
        <v>200</v>
      </c>
      <c r="F16" s="18">
        <f>SUM(E12:F12)</f>
        <v>400</v>
      </c>
      <c r="G16" s="18">
        <f>SUM(E12:G12)</f>
        <v>800</v>
      </c>
      <c r="H16" s="18">
        <f>SUM(E12:H12)</f>
        <v>1200</v>
      </c>
      <c r="I16" s="18">
        <f>SUM(E12:I12)</f>
        <v>1600</v>
      </c>
      <c r="J16" s="18">
        <f>SUM(E12:J12)</f>
        <v>2000</v>
      </c>
      <c r="K16" s="18">
        <f>SUM(E12:K12)</f>
        <v>2000</v>
      </c>
      <c r="L16" s="18">
        <f>SUM(E12:L12)</f>
        <v>2000</v>
      </c>
      <c r="M16" s="18">
        <f>SUM(E12:M12)</f>
        <v>2000</v>
      </c>
      <c r="N16" s="18">
        <f>SUM(E12:N12)</f>
        <v>2000</v>
      </c>
    </row>
    <row r="17" spans="2:14" x14ac:dyDescent="0.25">
      <c r="B17" s="10" t="s">
        <v>21</v>
      </c>
      <c r="C17" s="17" t="s">
        <v>9</v>
      </c>
      <c r="D17" s="17" t="s">
        <v>10</v>
      </c>
      <c r="E17" s="6">
        <f>E16*C5</f>
        <v>16380.000000000002</v>
      </c>
      <c r="F17" s="6">
        <f>F16*C5</f>
        <v>32760.000000000004</v>
      </c>
      <c r="G17" s="6">
        <f>G16*C5</f>
        <v>65520.000000000007</v>
      </c>
      <c r="H17" s="6">
        <f>H16*C5</f>
        <v>98280</v>
      </c>
      <c r="I17" s="6">
        <f>I16*C5</f>
        <v>131040.00000000001</v>
      </c>
      <c r="J17" s="6">
        <f>J16*C5</f>
        <v>163800</v>
      </c>
      <c r="K17" s="6">
        <f>K16*C5</f>
        <v>163800</v>
      </c>
      <c r="L17" s="6">
        <f>L16*C5</f>
        <v>163800</v>
      </c>
      <c r="M17" s="6">
        <f>M16*C5</f>
        <v>163800</v>
      </c>
      <c r="N17" s="6">
        <f>N16*C5</f>
        <v>163800</v>
      </c>
    </row>
    <row r="18" spans="2:14" x14ac:dyDescent="0.25">
      <c r="B18" s="10" t="s">
        <v>22</v>
      </c>
      <c r="C18" s="17" t="s">
        <v>9</v>
      </c>
      <c r="D18" s="17" t="s">
        <v>10</v>
      </c>
      <c r="E18" s="6">
        <f>E16*F5</f>
        <v>2458.0000000000014</v>
      </c>
      <c r="F18" s="6">
        <f>F16*F5</f>
        <v>4916.0000000000027</v>
      </c>
      <c r="G18" s="6">
        <f>G16*F5</f>
        <v>9832.0000000000055</v>
      </c>
      <c r="H18" s="6">
        <f>H16*F5</f>
        <v>14748.000000000007</v>
      </c>
      <c r="I18" s="6">
        <f>I16*F5</f>
        <v>19664.000000000011</v>
      </c>
      <c r="J18" s="6">
        <f>J16*F5</f>
        <v>24580.000000000011</v>
      </c>
      <c r="K18" s="6">
        <f>K16*F5</f>
        <v>24580.000000000011</v>
      </c>
      <c r="L18" s="6">
        <f>L16*F5</f>
        <v>24580.000000000011</v>
      </c>
      <c r="M18" s="6">
        <f>M16*F5</f>
        <v>24580.000000000011</v>
      </c>
      <c r="N18" s="6">
        <f>N16*F5</f>
        <v>24580.000000000011</v>
      </c>
    </row>
    <row r="19" spans="2:14" x14ac:dyDescent="0.25">
      <c r="B19" s="10" t="s">
        <v>19</v>
      </c>
      <c r="C19" s="17" t="s">
        <v>9</v>
      </c>
      <c r="D19" s="17" t="s">
        <v>10</v>
      </c>
      <c r="E19" s="6" t="str">
        <f>IF(E15&gt;9,E17*H5,"")</f>
        <v/>
      </c>
      <c r="F19" s="6" t="str">
        <f>IF(F15&gt;9,F17*H5,"")</f>
        <v/>
      </c>
      <c r="G19" s="6" t="str">
        <f>IF(G15&gt;9,G17*H5,"")</f>
        <v/>
      </c>
      <c r="H19" s="6" t="str">
        <f>IF(H15&gt;9,H17*H5,"")</f>
        <v/>
      </c>
      <c r="I19" s="6" t="str">
        <f>IF(I15&gt;9,I17*H5,"")</f>
        <v/>
      </c>
      <c r="J19" s="6">
        <f>IF(J15&gt;9,J17*H5,"")</f>
        <v>6552</v>
      </c>
      <c r="K19" s="6">
        <f>IF(K15&gt;9,K17*H5,"")</f>
        <v>6552</v>
      </c>
      <c r="L19" s="6">
        <f>IF(L15&gt;9,L17*H5,"0")</f>
        <v>6552</v>
      </c>
      <c r="M19" s="6">
        <f>IF(M15&gt;9,M17*H5,"0")</f>
        <v>6552</v>
      </c>
      <c r="N19" s="6">
        <f>IF(N15&gt;9,N17*H5,"")</f>
        <v>6552</v>
      </c>
    </row>
    <row r="20" spans="2:14" x14ac:dyDescent="0.25">
      <c r="B20" s="10"/>
      <c r="C20"/>
    </row>
    <row r="21" spans="2:14" x14ac:dyDescent="0.25">
      <c r="B21" s="8" t="s">
        <v>32</v>
      </c>
      <c r="C21" s="9" t="s">
        <v>31</v>
      </c>
      <c r="D21" s="9" t="s">
        <v>18</v>
      </c>
      <c r="E21" s="9" t="s">
        <v>1</v>
      </c>
      <c r="F21" s="9" t="s">
        <v>19</v>
      </c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t="s">
        <v>33</v>
      </c>
      <c r="C22" s="18">
        <f>SUM(E16:N16)</f>
        <v>14200</v>
      </c>
      <c r="D22" s="11">
        <f>SUM(E17:N17)</f>
        <v>1162980</v>
      </c>
      <c r="E22" s="19">
        <f>SUM(E18:N18)</f>
        <v>174518.00000000009</v>
      </c>
      <c r="F22" s="20">
        <f>SUM(E19:N19)</f>
        <v>32760</v>
      </c>
      <c r="G22" s="4"/>
      <c r="I22" s="4"/>
      <c r="J22" s="4"/>
      <c r="K22" s="4"/>
      <c r="L22" s="4"/>
      <c r="M22" s="4"/>
      <c r="N22" s="4"/>
    </row>
    <row r="23" spans="2:14" x14ac:dyDescent="0.25">
      <c r="B23" t="s">
        <v>34</v>
      </c>
      <c r="C23" s="18">
        <f>N16*12</f>
        <v>24000</v>
      </c>
      <c r="D23" s="11">
        <f>N17*12</f>
        <v>1965600</v>
      </c>
      <c r="E23" s="19">
        <f>N18*12</f>
        <v>294960.00000000012</v>
      </c>
      <c r="F23" s="20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t="s">
        <v>35</v>
      </c>
      <c r="C24" s="18">
        <f>C23</f>
        <v>24000</v>
      </c>
      <c r="D24" s="11">
        <f>D23</f>
        <v>1965600</v>
      </c>
      <c r="E24" s="20">
        <f>E23</f>
        <v>294960.00000000012</v>
      </c>
      <c r="F24" s="20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 x14ac:dyDescent="0.25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 x14ac:dyDescent="0.3">
      <c r="B26" t="s">
        <v>0</v>
      </c>
      <c r="C26" s="21">
        <f>SUM(C22:C24)</f>
        <v>62200</v>
      </c>
      <c r="D26" s="22">
        <f>SUM(D22:D24)</f>
        <v>5094180</v>
      </c>
      <c r="E26" s="23">
        <f>SUM(E22:E24)</f>
        <v>764438.00000000035</v>
      </c>
      <c r="F26" s="23">
        <f>SUM(F22:F24)</f>
        <v>190008</v>
      </c>
      <c r="K26" s="1"/>
      <c r="L26" s="1"/>
      <c r="M26" s="1"/>
      <c r="N26" s="1"/>
    </row>
    <row r="27" spans="2:14" ht="15.75" thickTop="1" x14ac:dyDescent="0.25"/>
    <row r="28" spans="2:14" x14ac:dyDescent="0.25">
      <c r="B28" s="34"/>
    </row>
    <row r="29" spans="2:14" x14ac:dyDescent="0.25">
      <c r="D29" s="32" t="s">
        <v>49</v>
      </c>
      <c r="E29" s="33">
        <f>E17</f>
        <v>16380.000000000002</v>
      </c>
      <c r="F29" s="33">
        <f>SUM(E17:F17)</f>
        <v>49140.000000000007</v>
      </c>
      <c r="G29" s="33">
        <f>SUM(E17:G17)</f>
        <v>114660.00000000001</v>
      </c>
      <c r="H29" s="33">
        <f>SUM(E17:H17)</f>
        <v>212940</v>
      </c>
      <c r="I29" s="33">
        <f>SUM(E17:I17)</f>
        <v>343980</v>
      </c>
      <c r="J29" s="33">
        <f>SUM(E17:J17)</f>
        <v>507780</v>
      </c>
      <c r="K29" s="33">
        <f>SUM(E17:K17)</f>
        <v>671580</v>
      </c>
      <c r="L29" s="33">
        <f>SUM(E17:L17)</f>
        <v>835380</v>
      </c>
      <c r="M29" s="33">
        <f>SUM(E17:M17)</f>
        <v>999180</v>
      </c>
      <c r="N29" s="33">
        <f>SUM(E17:N17)</f>
        <v>1162980</v>
      </c>
    </row>
    <row r="30" spans="2:14" x14ac:dyDescent="0.25">
      <c r="D30" s="32" t="s">
        <v>50</v>
      </c>
      <c r="E30" s="33">
        <f>E18</f>
        <v>2458.0000000000014</v>
      </c>
      <c r="F30" s="33">
        <f>SUM(E18:F18)</f>
        <v>7374.0000000000036</v>
      </c>
      <c r="G30" s="33">
        <f>SUM(E18:G18)</f>
        <v>17206.000000000007</v>
      </c>
      <c r="H30" s="33">
        <f>SUM(E18:H18)</f>
        <v>31954.000000000015</v>
      </c>
      <c r="I30" s="33">
        <f>SUM(E18:I18)</f>
        <v>51618.000000000029</v>
      </c>
      <c r="J30" s="33">
        <f>SUM(E18:J18)</f>
        <v>76198.000000000044</v>
      </c>
      <c r="K30" s="33">
        <f>SUM(E18:K18)</f>
        <v>100778.00000000006</v>
      </c>
      <c r="L30" s="33">
        <f>SUM(E18:L18)</f>
        <v>125358.00000000007</v>
      </c>
      <c r="M30" s="33">
        <f>SUM(E18:M18)</f>
        <v>149938.00000000009</v>
      </c>
      <c r="N30" s="33">
        <f>SUM(E18:N18)</f>
        <v>174518.00000000009</v>
      </c>
    </row>
    <row r="31" spans="2:14" x14ac:dyDescent="0.25">
      <c r="D31" s="32" t="s">
        <v>19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6552</v>
      </c>
      <c r="K31" s="33">
        <f>SUM(E19:K19)</f>
        <v>13104</v>
      </c>
      <c r="L31" s="33">
        <f>SUM(E19:L19)</f>
        <v>19656</v>
      </c>
      <c r="M31" s="33">
        <f>SUM(E19:M19)</f>
        <v>26208</v>
      </c>
      <c r="N31" s="33">
        <f>SUM(E19:N19)</f>
        <v>32760</v>
      </c>
    </row>
    <row r="32" spans="2:14" x14ac:dyDescent="0.25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 x14ac:dyDescent="0.25">
      <c r="C33" s="4"/>
      <c r="D33" s="32" t="s">
        <v>49</v>
      </c>
      <c r="E33" s="33">
        <f>D22</f>
        <v>1162980</v>
      </c>
      <c r="F33" s="33">
        <f>SUM(D22:D23)</f>
        <v>3128580</v>
      </c>
      <c r="G33" s="33">
        <f>SUM(D22:D24)</f>
        <v>5094180</v>
      </c>
      <c r="H33" s="32"/>
      <c r="I33" s="32"/>
      <c r="J33" s="32"/>
      <c r="K33" s="32"/>
      <c r="L33" s="32"/>
      <c r="M33" s="32"/>
      <c r="N33" s="32"/>
    </row>
    <row r="34" spans="3:14" x14ac:dyDescent="0.25">
      <c r="D34" s="32" t="s">
        <v>50</v>
      </c>
      <c r="E34" s="33">
        <f>E22</f>
        <v>174518.00000000009</v>
      </c>
      <c r="F34" s="33">
        <f>SUM(E22:E23)</f>
        <v>469478.00000000023</v>
      </c>
      <c r="G34" s="33">
        <f>SUM(E22:E24)</f>
        <v>764438.00000000035</v>
      </c>
      <c r="H34" s="32"/>
      <c r="I34" s="32"/>
      <c r="J34" s="32"/>
      <c r="K34" s="32"/>
      <c r="L34" s="32"/>
      <c r="M34" s="32"/>
      <c r="N34" s="32"/>
    </row>
  </sheetData>
  <sheetProtection algorithmName="SHA-512" hashValue="VQ9MZ8dKiyApQgpSATvb6mYOjiuOYH09r+Xv57Jabpyo82zMvFAkRgFYGXPUao6D67Xc3w6PH3M0ygETfG5ZKg==" saltValue="uq3AgjcA7knVjOnvw4lNew==" spinCount="100000" sheet="1" objects="1" scenarios="1" selectLockedCells="1"/>
  <conditionalFormatting sqref="C7">
    <cfRule type="cellIs" dxfId="2" priority="1" operator="lessThan">
      <formula>10</formula>
    </cfRule>
  </conditionalFormatting>
  <conditionalFormatting sqref="C8">
    <cfRule type="cellIs" dxfId="1" priority="3" operator="lessThan">
      <formula>25</formula>
    </cfRule>
  </conditionalFormatting>
  <conditionalFormatting sqref="E15:N15">
    <cfRule type="cellIs" dxfId="0" priority="5" operator="greaterThan">
      <formula>$C$7-1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0F8D929C4844E88DD04FC432B1C7B" ma:contentTypeVersion="15" ma:contentTypeDescription="Create a new document." ma:contentTypeScope="" ma:versionID="a218da5b647c588289088dbca103b00d">
  <xsd:schema xmlns:xsd="http://www.w3.org/2001/XMLSchema" xmlns:xs="http://www.w3.org/2001/XMLSchema" xmlns:p="http://schemas.microsoft.com/office/2006/metadata/properties" xmlns:ns2="456d9ceb-753b-4687-b044-32f2c6a9d264" xmlns:ns3="d5d3d20d-99fc-41b1-970c-90028ee048d3" targetNamespace="http://schemas.microsoft.com/office/2006/metadata/properties" ma:root="true" ma:fieldsID="e210fd6de354f5ce72b92e2c62588456" ns2:_="" ns3:_="">
    <xsd:import namespace="456d9ceb-753b-4687-b044-32f2c6a9d264"/>
    <xsd:import namespace="d5d3d20d-99fc-41b1-970c-90028ee04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d9ceb-753b-4687-b044-32f2c6a9d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3d20d-99fc-41b1-970c-90028ee048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7b5a51-a643-4f32-8674-8f6c7e778e70}" ma:internalName="TaxCatchAll" ma:showField="CatchAllData" ma:web="d5d3d20d-99fc-41b1-970c-90028ee048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3d20d-99fc-41b1-970c-90028ee048d3" xsi:nil="true"/>
    <lcf76f155ced4ddcb4097134ff3c332f xmlns="456d9ceb-753b-4687-b044-32f2c6a9d2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B45667-D2F4-427B-958E-D9A8D244450E}"/>
</file>

<file path=customXml/itemProps2.xml><?xml version="1.0" encoding="utf-8"?>
<ds:datastoreItem xmlns:ds="http://schemas.openxmlformats.org/officeDocument/2006/customXml" ds:itemID="{B8A69017-12B2-4431-84AA-D8A2602F93EC}"/>
</file>

<file path=customXml/itemProps3.xml><?xml version="1.0" encoding="utf-8"?>
<ds:datastoreItem xmlns:ds="http://schemas.openxmlformats.org/officeDocument/2006/customXml" ds:itemID="{8D5B5A5E-124F-4BF5-A58C-13E07D892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Build Your Solution Offer</vt:lpstr>
      <vt:lpstr>2. Solution vs Licence ROI</vt:lpstr>
      <vt:lpstr>3. Solution $$$ Breakdown</vt:lpstr>
      <vt:lpstr>4. Licence $$$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Smith</cp:lastModifiedBy>
  <dcterms:created xsi:type="dcterms:W3CDTF">2024-08-13T02:39:41Z</dcterms:created>
  <dcterms:modified xsi:type="dcterms:W3CDTF">2024-09-12T04:51:39Z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0x010100B560F8D929C4844E88DD04FC432B1C7B</vt:lpwstr>
  </property>
</Properties>
</file>